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我的工作\未完项目\0  “五桥二隧”定期检测-公路事业发展中心\预公告相关\2025年度进出岛通道定期检查\"/>
    </mc:Choice>
  </mc:AlternateContent>
  <bookViews>
    <workbookView xWindow="0" yWindow="0" windowWidth="27948" windowHeight="14172"/>
  </bookViews>
  <sheets>
    <sheet name="采购包4-桥梁机电设施" sheetId="1" r:id="rId1"/>
    <sheet name="隧道机电设施" sheetId="3" r:id="rId2"/>
  </sheets>
  <definedNames>
    <definedName name="_xlnm._FilterDatabase" localSheetId="0" hidden="1">'采购包4-桥梁机电设施'!$A$2:$I$123</definedName>
    <definedName name="_xlnm._FilterDatabase" localSheetId="1" hidden="1">隧道机电设施!$A$2:$I$86</definedName>
    <definedName name="_xlnm.Print_Titles" localSheetId="0">'采购包4-桥梁机电设施'!$1:$2</definedName>
    <definedName name="_xlnm.Print_Titles" localSheetId="1">隧道机电设施!$1:$2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5" i="3" l="1"/>
  <c r="E85" i="3"/>
  <c r="F84" i="3"/>
  <c r="E84" i="3"/>
  <c r="F83" i="3"/>
  <c r="E83" i="3"/>
  <c r="F82" i="3"/>
  <c r="E82" i="3"/>
  <c r="F81" i="3"/>
  <c r="E81" i="3"/>
  <c r="F80" i="3"/>
  <c r="E80" i="3"/>
  <c r="F79" i="3"/>
  <c r="E79" i="3"/>
  <c r="F78" i="3"/>
  <c r="E78" i="3"/>
  <c r="F77" i="3"/>
  <c r="E77" i="3"/>
  <c r="F76" i="3"/>
  <c r="E76" i="3"/>
  <c r="F75" i="3"/>
  <c r="E75" i="3"/>
  <c r="F74" i="3"/>
  <c r="E74" i="3"/>
  <c r="F73" i="3"/>
  <c r="E73" i="3"/>
  <c r="F71" i="3"/>
  <c r="E71" i="3"/>
  <c r="F70" i="3"/>
  <c r="E70" i="3"/>
  <c r="F69" i="3"/>
  <c r="E69" i="3"/>
  <c r="F68" i="3"/>
  <c r="E68" i="3"/>
  <c r="F67" i="3"/>
  <c r="E67" i="3"/>
  <c r="F66" i="3"/>
  <c r="E66" i="3"/>
  <c r="F65" i="3"/>
  <c r="E65" i="3"/>
  <c r="F64" i="3"/>
  <c r="E64" i="3"/>
  <c r="F63" i="3"/>
  <c r="E63" i="3"/>
  <c r="F61" i="3"/>
  <c r="E61" i="3"/>
  <c r="F60" i="3"/>
  <c r="E60" i="3"/>
  <c r="F59" i="3"/>
  <c r="E59" i="3"/>
  <c r="F57" i="3"/>
  <c r="E57" i="3"/>
  <c r="F56" i="3"/>
  <c r="E56" i="3"/>
  <c r="F54" i="3"/>
  <c r="E54" i="3"/>
  <c r="F53" i="3"/>
  <c r="E53" i="3"/>
  <c r="F52" i="3"/>
  <c r="E52" i="3"/>
  <c r="F51" i="3"/>
  <c r="E51" i="3"/>
  <c r="F49" i="3"/>
  <c r="E49" i="3"/>
  <c r="F48" i="3"/>
  <c r="E48" i="3"/>
  <c r="F47" i="3"/>
  <c r="E47" i="3"/>
  <c r="F46" i="3"/>
  <c r="E46" i="3"/>
  <c r="F45" i="3"/>
  <c r="E45" i="3"/>
  <c r="F44" i="3"/>
  <c r="E44" i="3"/>
  <c r="F41" i="3"/>
  <c r="E41" i="3"/>
  <c r="F40" i="3"/>
  <c r="E40" i="3"/>
  <c r="F39" i="3"/>
  <c r="E39" i="3"/>
  <c r="F38" i="3"/>
  <c r="E38" i="3"/>
  <c r="F37" i="3"/>
  <c r="E37" i="3"/>
  <c r="F36" i="3"/>
  <c r="E36" i="3"/>
  <c r="F35" i="3"/>
  <c r="E35" i="3"/>
  <c r="F34" i="3"/>
  <c r="E34" i="3"/>
  <c r="F33" i="3"/>
  <c r="E33" i="3"/>
  <c r="F32" i="3"/>
  <c r="E32" i="3"/>
  <c r="F30" i="3"/>
  <c r="E30" i="3"/>
  <c r="F28" i="3"/>
  <c r="E28" i="3"/>
  <c r="F26" i="3"/>
  <c r="E26" i="3"/>
  <c r="F23" i="3"/>
  <c r="E23" i="3"/>
  <c r="F21" i="3"/>
  <c r="E21" i="3"/>
  <c r="F18" i="3"/>
  <c r="E18" i="3"/>
  <c r="F16" i="3"/>
  <c r="E16" i="3"/>
  <c r="F13" i="3"/>
  <c r="E13" i="3"/>
  <c r="F12" i="3"/>
  <c r="E12" i="3"/>
  <c r="F10" i="3"/>
  <c r="E10" i="3"/>
  <c r="F8" i="3"/>
  <c r="E8" i="3"/>
  <c r="F7" i="3"/>
  <c r="E7" i="3"/>
  <c r="F5" i="3"/>
  <c r="E5" i="3"/>
  <c r="F122" i="1"/>
  <c r="E122" i="1"/>
  <c r="F121" i="1"/>
  <c r="E121" i="1"/>
  <c r="F120" i="1"/>
  <c r="E120" i="1"/>
  <c r="F119" i="1"/>
  <c r="E119" i="1"/>
  <c r="F118" i="1"/>
  <c r="E118" i="1"/>
  <c r="F117" i="1"/>
  <c r="E117" i="1"/>
  <c r="F116" i="1"/>
  <c r="E116" i="1"/>
  <c r="F115" i="1"/>
  <c r="E115" i="1"/>
  <c r="F113" i="1"/>
  <c r="E113" i="1"/>
  <c r="F112" i="1"/>
  <c r="E112" i="1"/>
  <c r="F110" i="1"/>
  <c r="E110" i="1"/>
  <c r="F108" i="1"/>
  <c r="E108" i="1"/>
  <c r="F107" i="1"/>
  <c r="E107" i="1"/>
  <c r="F106" i="1"/>
  <c r="E106" i="1"/>
  <c r="F105" i="1"/>
  <c r="E105" i="1"/>
  <c r="F104" i="1"/>
  <c r="E104" i="1"/>
  <c r="F103" i="1"/>
  <c r="E103" i="1"/>
  <c r="F102" i="1"/>
  <c r="E102" i="1"/>
  <c r="F99" i="1"/>
  <c r="E99" i="1"/>
  <c r="F98" i="1"/>
  <c r="E98" i="1"/>
  <c r="F97" i="1"/>
  <c r="E97" i="1"/>
  <c r="F96" i="1"/>
  <c r="E96" i="1"/>
  <c r="F95" i="1"/>
  <c r="E95" i="1"/>
  <c r="F94" i="1"/>
  <c r="E94" i="1"/>
  <c r="F92" i="1"/>
  <c r="E92" i="1"/>
  <c r="F91" i="1"/>
  <c r="E91" i="1"/>
  <c r="F89" i="1"/>
  <c r="E89" i="1"/>
  <c r="F88" i="1"/>
  <c r="E88" i="1"/>
  <c r="F87" i="1"/>
  <c r="E87" i="1"/>
  <c r="F85" i="1"/>
  <c r="E85" i="1"/>
  <c r="F84" i="1"/>
  <c r="E84" i="1"/>
  <c r="F83" i="1"/>
  <c r="E83" i="1"/>
  <c r="F82" i="1"/>
  <c r="E82" i="1"/>
  <c r="F81" i="1"/>
  <c r="E81" i="1"/>
  <c r="F80" i="1"/>
  <c r="E80" i="1"/>
  <c r="F79" i="1"/>
  <c r="E79" i="1"/>
  <c r="F76" i="1"/>
  <c r="E76" i="1"/>
  <c r="F74" i="1"/>
  <c r="E74" i="1"/>
  <c r="F73" i="1"/>
  <c r="E73" i="1"/>
  <c r="F72" i="1"/>
  <c r="E72" i="1"/>
  <c r="F71" i="1"/>
  <c r="E71" i="1"/>
  <c r="F70" i="1"/>
  <c r="E70" i="1"/>
  <c r="F69" i="1"/>
  <c r="E69" i="1"/>
  <c r="F68" i="1"/>
  <c r="E68" i="1"/>
  <c r="F66" i="1"/>
  <c r="E66" i="1"/>
  <c r="F65" i="1"/>
  <c r="E65" i="1"/>
  <c r="F64" i="1"/>
  <c r="E64" i="1"/>
  <c r="F63" i="1"/>
  <c r="E63" i="1"/>
  <c r="F62" i="1"/>
  <c r="E62" i="1"/>
  <c r="F60" i="1"/>
  <c r="E60" i="1"/>
  <c r="F59" i="1"/>
  <c r="E59" i="1"/>
  <c r="F58" i="1"/>
  <c r="E58" i="1"/>
  <c r="F57" i="1"/>
  <c r="E57" i="1"/>
  <c r="F55" i="1"/>
  <c r="E55" i="1"/>
  <c r="F54" i="1"/>
  <c r="E54" i="1"/>
  <c r="F53" i="1"/>
  <c r="E53" i="1"/>
  <c r="F52" i="1"/>
  <c r="E52" i="1"/>
  <c r="F51" i="1"/>
  <c r="E51" i="1"/>
  <c r="F50" i="1"/>
  <c r="E50" i="1"/>
  <c r="F47" i="1"/>
  <c r="E47" i="1"/>
  <c r="F46" i="1"/>
  <c r="E46" i="1"/>
  <c r="F45" i="1"/>
  <c r="E45" i="1"/>
  <c r="F44" i="1"/>
  <c r="E44" i="1"/>
  <c r="F43" i="1"/>
  <c r="E43" i="1"/>
  <c r="F42" i="1"/>
  <c r="E42" i="1"/>
  <c r="F41" i="1"/>
  <c r="E41" i="1"/>
  <c r="F39" i="1"/>
  <c r="E39" i="1"/>
  <c r="F38" i="1"/>
  <c r="E38" i="1"/>
  <c r="F36" i="1"/>
  <c r="E36" i="1"/>
  <c r="F35" i="1"/>
  <c r="E35" i="1"/>
  <c r="F34" i="1"/>
  <c r="E34" i="1"/>
  <c r="F32" i="1"/>
  <c r="E32" i="1"/>
  <c r="F31" i="1"/>
  <c r="E31" i="1"/>
  <c r="F30" i="1"/>
  <c r="E30" i="1"/>
  <c r="F29" i="1"/>
  <c r="E29" i="1"/>
  <c r="F28" i="1"/>
  <c r="E28" i="1"/>
  <c r="F27" i="1"/>
  <c r="E27" i="1"/>
  <c r="F26" i="1"/>
  <c r="E26" i="1"/>
  <c r="F23" i="1"/>
  <c r="E23" i="1"/>
  <c r="F22" i="1"/>
  <c r="E22" i="1"/>
  <c r="F21" i="1"/>
  <c r="E21" i="1"/>
  <c r="F19" i="1"/>
  <c r="E19" i="1"/>
  <c r="F18" i="1"/>
  <c r="E18" i="1"/>
  <c r="F17" i="1"/>
  <c r="E17" i="1"/>
  <c r="F16" i="1"/>
  <c r="E16" i="1"/>
  <c r="F14" i="1"/>
  <c r="E14" i="1"/>
  <c r="F13" i="1"/>
  <c r="E13" i="1"/>
  <c r="F12" i="1"/>
  <c r="E12" i="1"/>
  <c r="F10" i="1"/>
  <c r="E10" i="1"/>
  <c r="F9" i="1"/>
  <c r="E9" i="1"/>
  <c r="F8" i="1"/>
  <c r="E8" i="1"/>
  <c r="F7" i="1"/>
  <c r="E7" i="1"/>
  <c r="F6" i="1"/>
  <c r="E6" i="1"/>
  <c r="F5" i="1"/>
  <c r="E5" i="1"/>
</calcChain>
</file>

<file path=xl/sharedStrings.xml><?xml version="1.0" encoding="utf-8"?>
<sst xmlns="http://schemas.openxmlformats.org/spreadsheetml/2006/main" count="764" uniqueCount="202">
  <si>
    <t>五桥一隧机电设施技术状况评定项目工程量清单</t>
  </si>
  <si>
    <t>序号</t>
  </si>
  <si>
    <t>分部/分项工程</t>
  </si>
  <si>
    <t>单位</t>
  </si>
  <si>
    <t>数量</t>
  </si>
  <si>
    <t>设备位置</t>
  </si>
  <si>
    <t>检测内容</t>
  </si>
  <si>
    <t>备注</t>
  </si>
  <si>
    <t>厦门大桥</t>
  </si>
  <si>
    <t>一</t>
  </si>
  <si>
    <t>供配电系统</t>
  </si>
  <si>
    <t>高压开关柜</t>
  </si>
  <si>
    <t>面</t>
  </si>
  <si>
    <t>外观检查_x0005_△高压设施能否正常供电_x0005_断路器柜有、互感器与避雷器柜、高压柜、仪表、显示、各元器件情况_x0005_是否有防止小动物进入的措施</t>
  </si>
  <si>
    <t>低压开关柜</t>
  </si>
  <si>
    <r>
      <rPr>
        <sz val="12"/>
        <rFont val="仿宋"/>
        <charset val="134"/>
      </rPr>
      <t>外观检查</t>
    </r>
    <r>
      <rPr>
        <sz val="12"/>
        <rFont val="Arial"/>
        <family val="2"/>
      </rPr>
      <t>_x0005_</t>
    </r>
    <r>
      <rPr>
        <sz val="12"/>
        <rFont val="仿宋"/>
        <charset val="134"/>
      </rPr>
      <t>△能否正常配电</t>
    </r>
    <r>
      <rPr>
        <sz val="12"/>
        <rFont val="Arial"/>
        <family val="2"/>
      </rPr>
      <t>_x0005_</t>
    </r>
    <r>
      <rPr>
        <sz val="12"/>
        <rFont val="仿宋"/>
        <charset val="134"/>
      </rPr>
      <t>有无明显噪声</t>
    </r>
    <r>
      <rPr>
        <sz val="12"/>
        <rFont val="Arial"/>
        <family val="2"/>
      </rPr>
      <t>_x0005_</t>
    </r>
    <r>
      <rPr>
        <sz val="12"/>
        <rFont val="仿宋"/>
        <charset val="134"/>
      </rPr>
      <t>绝缘是否良好</t>
    </r>
    <r>
      <rPr>
        <sz val="12"/>
        <rFont val="Arial"/>
        <family val="2"/>
      </rPr>
      <t>_x0005_</t>
    </r>
    <r>
      <rPr>
        <sz val="12"/>
        <rFont val="仿宋"/>
        <charset val="134"/>
      </rPr>
      <t>引线接头有无污染、松动</t>
    </r>
    <r>
      <rPr>
        <sz val="12"/>
        <rFont val="Arial"/>
        <family val="2"/>
      </rPr>
      <t>_x0005_</t>
    </r>
    <r>
      <rPr>
        <sz val="12"/>
        <rFont val="仿宋"/>
        <charset val="134"/>
      </rPr>
      <t>仪表能否正常显示</t>
    </r>
    <r>
      <rPr>
        <sz val="12"/>
        <rFont val="Arial"/>
        <family val="2"/>
      </rPr>
      <t>_x0005_</t>
    </r>
    <r>
      <rPr>
        <sz val="12"/>
        <rFont val="仿宋"/>
        <charset val="134"/>
      </rPr>
      <t>输出电压是否正常</t>
    </r>
    <r>
      <rPr>
        <sz val="12"/>
        <rFont val="Arial"/>
        <family val="2"/>
      </rPr>
      <t>_x0005_</t>
    </r>
    <r>
      <rPr>
        <sz val="12"/>
        <rFont val="仿宋"/>
        <charset val="134"/>
      </rPr>
      <t>照明供电回路三相电流不平衡检测</t>
    </r>
    <r>
      <rPr>
        <sz val="12"/>
        <rFont val="Arial"/>
        <family val="2"/>
      </rPr>
      <t>_x0005_</t>
    </r>
    <r>
      <rPr>
        <sz val="12"/>
        <rFont val="仿宋"/>
        <charset val="134"/>
      </rPr>
      <t>监控供电回路三相电流不平衡检测</t>
    </r>
  </si>
  <si>
    <t>发电机组</t>
  </si>
  <si>
    <t>台</t>
  </si>
  <si>
    <r>
      <rPr>
        <sz val="12"/>
        <rFont val="仿宋"/>
        <charset val="134"/>
      </rPr>
      <t>外观检查</t>
    </r>
    <r>
      <rPr>
        <sz val="12"/>
        <rFont val="Arial"/>
        <family val="2"/>
      </rPr>
      <t>_x0005_</t>
    </r>
    <r>
      <rPr>
        <sz val="12"/>
        <rFont val="仿宋"/>
        <charset val="134"/>
      </rPr>
      <t>△启动、停止功能及输出电压是否正常</t>
    </r>
    <r>
      <rPr>
        <sz val="12"/>
        <rFont val="Arial"/>
        <family val="2"/>
      </rPr>
      <t>_x0005_</t>
    </r>
    <r>
      <rPr>
        <sz val="12"/>
        <rFont val="仿宋"/>
        <charset val="134"/>
      </rPr>
      <t>连接是否可靠</t>
    </r>
    <r>
      <rPr>
        <sz val="12"/>
        <rFont val="Arial"/>
        <family val="2"/>
      </rPr>
      <t>_x0005_</t>
    </r>
    <r>
      <rPr>
        <sz val="12"/>
        <rFont val="仿宋"/>
        <charset val="134"/>
      </rPr>
      <t>启动时间是否满足设计要求</t>
    </r>
    <r>
      <rPr>
        <sz val="12"/>
        <rFont val="Arial"/>
        <family val="2"/>
      </rPr>
      <t>_x0005_</t>
    </r>
    <r>
      <rPr>
        <sz val="12"/>
        <rFont val="仿宋"/>
        <charset val="134"/>
      </rPr>
      <t>有无异响</t>
    </r>
  </si>
  <si>
    <t>变压器</t>
  </si>
  <si>
    <r>
      <rPr>
        <sz val="12"/>
        <rFont val="仿宋"/>
        <charset val="134"/>
      </rPr>
      <t>高低压室功能是否独立</t>
    </r>
    <r>
      <rPr>
        <sz val="12"/>
        <rFont val="Arial"/>
        <family val="2"/>
      </rPr>
      <t>_x0005_</t>
    </r>
    <r>
      <rPr>
        <sz val="12"/>
        <rFont val="仿宋"/>
        <charset val="134"/>
      </rPr>
      <t>高低压室地面是否铺静电地板或绝缘胶垫</t>
    </r>
    <r>
      <rPr>
        <sz val="12"/>
        <rFont val="Arial"/>
        <family val="2"/>
      </rPr>
      <t>_x0005_</t>
    </r>
    <r>
      <rPr>
        <sz val="12"/>
        <rFont val="仿宋"/>
        <charset val="134"/>
      </rPr>
      <t>基础槽钢是否稳固、锈蚀</t>
    </r>
    <r>
      <rPr>
        <sz val="12"/>
        <rFont val="Arial"/>
        <family val="2"/>
      </rPr>
      <t>_x0005_</t>
    </r>
    <r>
      <rPr>
        <sz val="12"/>
        <rFont val="仿宋"/>
        <charset val="134"/>
      </rPr>
      <t>通风散热是否良好</t>
    </r>
    <r>
      <rPr>
        <sz val="12"/>
        <rFont val="Arial"/>
        <family val="2"/>
      </rPr>
      <t>_x0005_</t>
    </r>
    <r>
      <rPr>
        <sz val="12"/>
        <rFont val="仿宋"/>
        <charset val="134"/>
      </rPr>
      <t>通风散热口是否有防小动物进入措施</t>
    </r>
    <r>
      <rPr>
        <sz val="12"/>
        <rFont val="Arial"/>
        <family val="2"/>
      </rPr>
      <t>_x0005_</t>
    </r>
    <r>
      <rPr>
        <sz val="12"/>
        <rFont val="仿宋"/>
        <charset val="134"/>
      </rPr>
      <t>电缆进出线孔封堵是否密实</t>
    </r>
    <r>
      <rPr>
        <sz val="12"/>
        <rFont val="Arial"/>
        <family val="2"/>
      </rPr>
      <t>_x0005_</t>
    </r>
    <r>
      <rPr>
        <sz val="12"/>
        <rFont val="仿宋"/>
        <charset val="134"/>
      </rPr>
      <t>整体布局是否合理</t>
    </r>
  </si>
  <si>
    <t>防雷接地设施</t>
  </si>
  <si>
    <t>处</t>
  </si>
  <si>
    <r>
      <rPr>
        <sz val="12"/>
        <rFont val="仿宋"/>
        <charset val="134"/>
      </rPr>
      <t>有无腐蚀</t>
    </r>
    <r>
      <rPr>
        <sz val="12"/>
        <rFont val="Arial"/>
        <family val="2"/>
      </rPr>
      <t>_x0005_</t>
    </r>
    <r>
      <rPr>
        <sz val="12"/>
        <rFont val="仿宋"/>
        <charset val="134"/>
      </rPr>
      <t>△接地电阻是否正常</t>
    </r>
  </si>
  <si>
    <t>配电室</t>
  </si>
  <si>
    <t>箱式组合式变电站</t>
  </si>
  <si>
    <r>
      <rPr>
        <sz val="12"/>
        <rFont val="仿宋"/>
        <charset val="134"/>
      </rPr>
      <t>外观检查</t>
    </r>
    <r>
      <rPr>
        <sz val="12"/>
        <rFont val="Arial"/>
        <family val="2"/>
      </rPr>
      <t>_x0005_</t>
    </r>
    <r>
      <rPr>
        <sz val="12"/>
        <rFont val="仿宋"/>
        <charset val="134"/>
      </rPr>
      <t>高压室功能检查</t>
    </r>
    <r>
      <rPr>
        <sz val="12"/>
        <rFont val="Arial"/>
        <family val="2"/>
      </rPr>
      <t>_x0005_</t>
    </r>
    <r>
      <rPr>
        <sz val="12"/>
        <rFont val="仿宋"/>
        <charset val="134"/>
      </rPr>
      <t>低压室功能检查</t>
    </r>
    <r>
      <rPr>
        <sz val="12"/>
        <rFont val="Arial"/>
        <family val="2"/>
      </rPr>
      <t>_x0005_</t>
    </r>
    <r>
      <rPr>
        <sz val="12"/>
        <rFont val="仿宋"/>
        <charset val="134"/>
      </rPr>
      <t>补偿室功能检查</t>
    </r>
    <r>
      <rPr>
        <sz val="12"/>
        <rFont val="Arial"/>
        <family val="2"/>
      </rPr>
      <t>_x0005_</t>
    </r>
    <r>
      <rPr>
        <sz val="12"/>
        <rFont val="仿宋"/>
        <charset val="134"/>
      </rPr>
      <t>接地电阻检查</t>
    </r>
    <r>
      <rPr>
        <sz val="12"/>
        <rFont val="Arial"/>
        <family val="2"/>
      </rPr>
      <t>_x0005_</t>
    </r>
    <r>
      <rPr>
        <sz val="12"/>
        <rFont val="仿宋"/>
        <charset val="134"/>
      </rPr>
      <t>变压器室检查</t>
    </r>
  </si>
  <si>
    <t>二</t>
  </si>
  <si>
    <t>照明系统</t>
  </si>
  <si>
    <t>道路照明配电箱</t>
  </si>
  <si>
    <t>套</t>
  </si>
  <si>
    <r>
      <rPr>
        <sz val="12"/>
        <rFont val="仿宋"/>
        <charset val="134"/>
      </rPr>
      <t>外观检查</t>
    </r>
    <r>
      <rPr>
        <sz val="12"/>
        <rFont val="Arial"/>
        <family val="2"/>
      </rPr>
      <t>_x0005_</t>
    </r>
    <r>
      <rPr>
        <sz val="12"/>
        <rFont val="仿宋"/>
        <charset val="134"/>
      </rPr>
      <t>接线端子有无松动</t>
    </r>
    <r>
      <rPr>
        <sz val="12"/>
        <rFont val="Arial"/>
        <family val="2"/>
      </rPr>
      <t>_x0005_</t>
    </r>
    <r>
      <rPr>
        <sz val="12"/>
        <rFont val="仿宋"/>
        <charset val="134"/>
      </rPr>
      <t>各回路功能</t>
    </r>
    <r>
      <rPr>
        <sz val="12"/>
        <rFont val="Arial"/>
        <family val="2"/>
      </rPr>
      <t>_x0005_</t>
    </r>
    <r>
      <rPr>
        <sz val="12"/>
        <rFont val="仿宋"/>
        <charset val="134"/>
      </rPr>
      <t>远程控制功能</t>
    </r>
  </si>
  <si>
    <t>路灯</t>
  </si>
  <si>
    <r>
      <rPr>
        <sz val="12"/>
        <rFont val="仿宋"/>
        <charset val="134"/>
      </rPr>
      <t>外观检查</t>
    </r>
    <r>
      <rPr>
        <sz val="12"/>
        <rFont val="Arial"/>
        <family val="2"/>
      </rPr>
      <t>_x0005_</t>
    </r>
    <r>
      <rPr>
        <sz val="12"/>
        <rFont val="仿宋"/>
        <charset val="134"/>
      </rPr>
      <t>损坏灯具占灯具总数的比例</t>
    </r>
    <r>
      <rPr>
        <sz val="12"/>
        <rFont val="Arial"/>
        <family val="2"/>
      </rPr>
      <t>_x0005_</t>
    </r>
    <r>
      <rPr>
        <sz val="12"/>
        <rFont val="仿宋"/>
        <charset val="134"/>
      </rPr>
      <t>灯具能否正常开关</t>
    </r>
    <r>
      <rPr>
        <sz val="12"/>
        <rFont val="Arial"/>
        <family val="2"/>
      </rPr>
      <t>_x0005_</t>
    </r>
    <r>
      <rPr>
        <sz val="12"/>
        <rFont val="仿宋"/>
        <charset val="134"/>
      </rPr>
      <t>△各照明段亮度</t>
    </r>
    <r>
      <rPr>
        <sz val="12"/>
        <rFont val="Arial"/>
        <family val="2"/>
      </rPr>
      <t>_x0005_</t>
    </r>
    <r>
      <rPr>
        <sz val="12"/>
        <rFont val="仿宋"/>
        <charset val="134"/>
      </rPr>
      <t>各回路控制的准确性检查</t>
    </r>
  </si>
  <si>
    <t>随机抽检照度</t>
  </si>
  <si>
    <t>高杆灯</t>
  </si>
  <si>
    <r>
      <rPr>
        <sz val="12"/>
        <rFont val="仿宋"/>
        <charset val="134"/>
      </rPr>
      <t>外观检查</t>
    </r>
    <r>
      <rPr>
        <sz val="12"/>
        <rFont val="Arial"/>
        <family val="2"/>
      </rPr>
      <t>_x0005_</t>
    </r>
    <r>
      <rPr>
        <sz val="12"/>
        <rFont val="仿宋"/>
        <charset val="134"/>
      </rPr>
      <t>损坏灯具占灯具总数的比例</t>
    </r>
    <r>
      <rPr>
        <sz val="12"/>
        <rFont val="Arial"/>
        <family val="2"/>
      </rPr>
      <t>_x0005_</t>
    </r>
    <r>
      <rPr>
        <sz val="12"/>
        <rFont val="仿宋"/>
        <charset val="134"/>
      </rPr>
      <t>灯具能否正常开关</t>
    </r>
    <r>
      <rPr>
        <sz val="12"/>
        <rFont val="Arial"/>
        <family val="2"/>
      </rPr>
      <t>_x0005_</t>
    </r>
    <r>
      <rPr>
        <sz val="12"/>
        <rFont val="仿宋"/>
        <charset val="134"/>
      </rPr>
      <t>△各照明段亮度</t>
    </r>
    <r>
      <rPr>
        <sz val="12"/>
        <rFont val="Arial"/>
        <family val="2"/>
      </rPr>
      <t>_x0005_</t>
    </r>
    <r>
      <rPr>
        <sz val="12"/>
        <rFont val="仿宋"/>
        <charset val="134"/>
      </rPr>
      <t>各回路控制的准确性检查</t>
    </r>
    <r>
      <rPr>
        <sz val="12"/>
        <rFont val="Arial"/>
        <family val="2"/>
      </rPr>
      <t>_x0005_</t>
    </r>
    <r>
      <rPr>
        <sz val="12"/>
        <rFont val="仿宋"/>
        <charset val="134"/>
      </rPr>
      <t>高杆灯灯盘升降、灯盘挂扣、防坠落功能</t>
    </r>
  </si>
  <si>
    <t>全部检测照度</t>
  </si>
  <si>
    <t>三</t>
  </si>
  <si>
    <t>监控设施</t>
  </si>
  <si>
    <t>闭路电视</t>
  </si>
  <si>
    <t>路</t>
  </si>
  <si>
    <r>
      <rPr>
        <sz val="12"/>
        <rFont val="仿宋"/>
        <charset val="134"/>
      </rPr>
      <t>外观检查</t>
    </r>
    <r>
      <rPr>
        <sz val="12"/>
        <rFont val="Arial"/>
        <family val="2"/>
      </rPr>
      <t>_x0005_</t>
    </r>
    <r>
      <rPr>
        <sz val="12"/>
        <rFont val="仿宋"/>
        <charset val="134"/>
      </rPr>
      <t>视频上传至监控中心</t>
    </r>
    <r>
      <rPr>
        <sz val="12"/>
        <rFont val="Arial"/>
        <family val="2"/>
      </rPr>
      <t>_x0005_</t>
    </r>
    <r>
      <rPr>
        <sz val="12"/>
        <rFont val="仿宋"/>
        <charset val="134"/>
      </rPr>
      <t>图像清晰、稳定</t>
    </r>
    <r>
      <rPr>
        <sz val="12"/>
        <rFont val="Arial"/>
        <family val="2"/>
      </rPr>
      <t>_x0005_</t>
    </r>
    <r>
      <rPr>
        <sz val="12"/>
        <rFont val="仿宋"/>
        <charset val="134"/>
      </rPr>
      <t>接线端子无松动</t>
    </r>
    <r>
      <rPr>
        <sz val="12"/>
        <rFont val="宋体"/>
        <charset val="134"/>
      </rPr>
      <t>，</t>
    </r>
    <r>
      <rPr>
        <sz val="12"/>
        <rFont val="仿宋"/>
        <charset val="134"/>
      </rPr>
      <t>焦、变倍功能，视频切换、控制，视频录像，监视器功能情况</t>
    </r>
  </si>
  <si>
    <t>公路交通情况调查设备</t>
  </si>
  <si>
    <r>
      <rPr>
        <sz val="12"/>
        <rFont val="仿宋"/>
        <charset val="134"/>
      </rPr>
      <t>外观检查</t>
    </r>
    <r>
      <rPr>
        <sz val="12"/>
        <rFont val="宋体"/>
        <charset val="134"/>
      </rPr>
      <t>；</t>
    </r>
    <r>
      <rPr>
        <sz val="12"/>
        <rFont val="仿宋"/>
        <charset val="134"/>
      </rPr>
      <t>接线端子无松动</t>
    </r>
    <r>
      <rPr>
        <sz val="12"/>
        <rFont val="宋体"/>
        <charset val="134"/>
      </rPr>
      <t>；</t>
    </r>
    <r>
      <rPr>
        <sz val="12"/>
        <rFont val="仿宋"/>
        <charset val="134"/>
      </rPr>
      <t>指示灯正常</t>
    </r>
    <r>
      <rPr>
        <sz val="12"/>
        <rFont val="宋体"/>
        <charset val="134"/>
      </rPr>
      <t>；</t>
    </r>
    <r>
      <rPr>
        <sz val="12"/>
        <rFont val="仿宋"/>
        <charset val="134"/>
      </rPr>
      <t>机动车分类或分型功能正常</t>
    </r>
    <r>
      <rPr>
        <sz val="12"/>
        <rFont val="宋体"/>
        <charset val="134"/>
      </rPr>
      <t>；</t>
    </r>
    <r>
      <rPr>
        <sz val="12"/>
        <rFont val="仿宋"/>
        <charset val="134"/>
      </rPr>
      <t>数据上传至监控中心；接地电阻测试</t>
    </r>
  </si>
  <si>
    <t>气象检测器</t>
  </si>
  <si>
    <r>
      <rPr>
        <sz val="12"/>
        <rFont val="仿宋"/>
        <charset val="134"/>
      </rPr>
      <t>外观检查</t>
    </r>
    <r>
      <rPr>
        <sz val="12"/>
        <rFont val="Arial"/>
        <family val="2"/>
      </rPr>
      <t>_x0005_</t>
    </r>
    <r>
      <rPr>
        <sz val="12"/>
        <rFont val="仿宋"/>
        <charset val="134"/>
      </rPr>
      <t>接线端子无松动</t>
    </r>
    <r>
      <rPr>
        <sz val="12"/>
        <rFont val="Arial"/>
        <family val="2"/>
      </rPr>
      <t>_x0005_</t>
    </r>
    <r>
      <rPr>
        <sz val="12"/>
        <rFont val="仿宋"/>
        <charset val="134"/>
      </rPr>
      <t>温度、湿度、能见度、风速风向等气象检测功能正常</t>
    </r>
    <r>
      <rPr>
        <sz val="12"/>
        <rFont val="Arial"/>
        <family val="2"/>
      </rPr>
      <t>_x0005_</t>
    </r>
    <r>
      <rPr>
        <sz val="12"/>
        <rFont val="仿宋"/>
        <charset val="134"/>
      </rPr>
      <t>温度、湿度、能见度、风速风向等气象检测数据准确性</t>
    </r>
    <r>
      <rPr>
        <sz val="12"/>
        <rFont val="Arial"/>
        <family val="2"/>
      </rPr>
      <t>_x0005_</t>
    </r>
    <r>
      <rPr>
        <sz val="12"/>
        <rFont val="仿宋"/>
        <charset val="134"/>
      </rPr>
      <t>数据上传至监控中心</t>
    </r>
    <r>
      <rPr>
        <sz val="12"/>
        <rFont val="Arial"/>
        <family val="2"/>
      </rPr>
      <t>_x0005_</t>
    </r>
    <r>
      <rPr>
        <sz val="12"/>
        <rFont val="仿宋"/>
        <charset val="134"/>
      </rPr>
      <t>接地电阻测试</t>
    </r>
  </si>
  <si>
    <t>可变标志</t>
  </si>
  <si>
    <r>
      <rPr>
        <sz val="12"/>
        <rFont val="仿宋"/>
        <charset val="134"/>
      </rPr>
      <t>外观检查</t>
    </r>
    <r>
      <rPr>
        <sz val="12"/>
        <rFont val="Arial"/>
        <family val="2"/>
      </rPr>
      <t>_x0005_</t>
    </r>
    <r>
      <rPr>
        <sz val="12"/>
        <rFont val="仿宋"/>
        <charset val="134"/>
      </rPr>
      <t>盲点检查、盲点比例</t>
    </r>
    <r>
      <rPr>
        <sz val="12"/>
        <rFont val="Arial"/>
        <family val="2"/>
      </rPr>
      <t>_x0005_</t>
    </r>
    <r>
      <rPr>
        <sz val="12"/>
        <rFont val="仿宋"/>
        <charset val="134"/>
      </rPr>
      <t>亮度调节功能正常</t>
    </r>
    <r>
      <rPr>
        <sz val="12"/>
        <rFont val="Arial"/>
        <family val="2"/>
      </rPr>
      <t>_x0005_</t>
    </r>
    <r>
      <rPr>
        <sz val="12"/>
        <rFont val="仿宋"/>
        <charset val="134"/>
      </rPr>
      <t>显示内容正常</t>
    </r>
    <r>
      <rPr>
        <sz val="12"/>
        <rFont val="Arial"/>
        <family val="2"/>
      </rPr>
      <t>_x0005_</t>
    </r>
    <r>
      <rPr>
        <sz val="12"/>
        <rFont val="仿宋"/>
        <charset val="134"/>
      </rPr>
      <t>监控中心能够正常发送信息</t>
    </r>
    <r>
      <rPr>
        <sz val="12"/>
        <rFont val="Arial"/>
        <family val="2"/>
      </rPr>
      <t>_x0005_</t>
    </r>
    <r>
      <rPr>
        <sz val="12"/>
        <rFont val="仿宋"/>
        <charset val="134"/>
      </rPr>
      <t>接地电阻测试</t>
    </r>
    <r>
      <rPr>
        <sz val="12"/>
        <rFont val="Arial"/>
        <family val="2"/>
      </rPr>
      <t>_x0005_</t>
    </r>
    <r>
      <rPr>
        <sz val="12"/>
        <rFont val="仿宋"/>
        <charset val="134"/>
      </rPr>
      <t>显示屏亮度测试</t>
    </r>
  </si>
  <si>
    <t>四</t>
  </si>
  <si>
    <t>排水系统</t>
  </si>
  <si>
    <t>排水泵</t>
  </si>
  <si>
    <t>机场立交</t>
  </si>
  <si>
    <r>
      <rPr>
        <sz val="12"/>
        <rFont val="仿宋"/>
        <charset val="134"/>
      </rPr>
      <t>外观检查</t>
    </r>
    <r>
      <rPr>
        <sz val="12"/>
        <rFont val="Arial"/>
        <family val="2"/>
      </rPr>
      <t>_x0005_</t>
    </r>
    <r>
      <rPr>
        <sz val="12"/>
        <rFont val="仿宋"/>
        <charset val="134"/>
      </rPr>
      <t>水泵功能检测</t>
    </r>
    <r>
      <rPr>
        <sz val="12"/>
        <rFont val="Arial"/>
        <family val="2"/>
      </rPr>
      <t>_x0005_</t>
    </r>
    <r>
      <rPr>
        <sz val="12"/>
        <rFont val="仿宋"/>
        <charset val="134"/>
      </rPr>
      <t>绝缘电阻测试</t>
    </r>
    <r>
      <rPr>
        <sz val="12"/>
        <rFont val="Arial"/>
        <family val="2"/>
      </rPr>
      <t>_x0005_</t>
    </r>
    <r>
      <rPr>
        <sz val="12"/>
        <rFont val="仿宋"/>
        <charset val="134"/>
      </rPr>
      <t>自动、手动控制功能正常</t>
    </r>
    <r>
      <rPr>
        <sz val="12"/>
        <rFont val="Arial"/>
        <family val="2"/>
      </rPr>
      <t>_x0005_</t>
    </r>
    <r>
      <rPr>
        <sz val="12"/>
        <rFont val="仿宋"/>
        <charset val="134"/>
      </rPr>
      <t>双电源切换功能正常</t>
    </r>
    <r>
      <rPr>
        <sz val="12"/>
        <rFont val="Arial"/>
        <family val="2"/>
      </rPr>
      <t>_x0005_</t>
    </r>
    <r>
      <rPr>
        <sz val="12"/>
        <rFont val="仿宋"/>
        <charset val="134"/>
      </rPr>
      <t>排水管道的管壁厚及腐蚀情况</t>
    </r>
  </si>
  <si>
    <t>控制柜</t>
  </si>
  <si>
    <t>排水管道</t>
  </si>
  <si>
    <t>排水管道的管壁厚及腐蚀情况</t>
  </si>
  <si>
    <t>集美大桥</t>
  </si>
  <si>
    <r>
      <rPr>
        <sz val="12"/>
        <rFont val="仿宋"/>
        <charset val="134"/>
      </rPr>
      <t>配电室</t>
    </r>
    <r>
      <rPr>
        <sz val="12"/>
        <rFont val="Arial"/>
        <family val="2"/>
      </rPr>
      <t> </t>
    </r>
  </si>
  <si>
    <t>UPS</t>
  </si>
  <si>
    <r>
      <rPr>
        <sz val="12"/>
        <rFont val="仿宋"/>
        <charset val="134"/>
      </rPr>
      <t>外观检查</t>
    </r>
    <r>
      <rPr>
        <sz val="12"/>
        <rFont val="Arial"/>
        <family val="2"/>
      </rPr>
      <t>_x0005_</t>
    </r>
    <r>
      <rPr>
        <sz val="12"/>
        <rFont val="仿宋"/>
        <charset val="134"/>
      </rPr>
      <t>电压、电流功能、接地情况</t>
    </r>
    <r>
      <rPr>
        <sz val="12"/>
        <rFont val="Arial"/>
        <family val="2"/>
      </rPr>
      <t>_x0005_</t>
    </r>
    <r>
      <rPr>
        <sz val="12"/>
        <rFont val="仿宋"/>
        <charset val="134"/>
      </rPr>
      <t>△进行市电停电试验,供电、输出电压、供电维持时间是否符合要求</t>
    </r>
  </si>
  <si>
    <t>含两台移动式</t>
  </si>
  <si>
    <t>两个总配</t>
  </si>
  <si>
    <t>含地埋变</t>
  </si>
  <si>
    <t>主桥抽14处，匝道抽10处</t>
  </si>
  <si>
    <t>高杆灯/中杆灯</t>
  </si>
  <si>
    <t>基</t>
  </si>
  <si>
    <t>照明配电柜</t>
  </si>
  <si>
    <t>随机抽检10套</t>
  </si>
  <si>
    <t>排水设施</t>
  </si>
  <si>
    <t>启动柜/控制柜</t>
  </si>
  <si>
    <r>
      <rPr>
        <sz val="12"/>
        <rFont val="仿宋"/>
        <charset val="134"/>
      </rPr>
      <t>外观检查</t>
    </r>
    <r>
      <rPr>
        <sz val="12"/>
        <rFont val="Arial"/>
        <family val="2"/>
      </rPr>
      <t>_x0005_</t>
    </r>
    <r>
      <rPr>
        <sz val="12"/>
        <rFont val="仿宋"/>
        <charset val="134"/>
      </rPr>
      <t>接线端子无松动</t>
    </r>
    <r>
      <rPr>
        <sz val="12"/>
        <rFont val="Arial"/>
        <family val="2"/>
      </rPr>
      <t>_x0005_</t>
    </r>
    <r>
      <rPr>
        <sz val="12"/>
        <rFont val="仿宋"/>
        <charset val="134"/>
      </rPr>
      <t>断路器工作正常</t>
    </r>
    <r>
      <rPr>
        <sz val="12"/>
        <rFont val="Arial"/>
        <family val="2"/>
      </rPr>
      <t>_x0005_</t>
    </r>
    <r>
      <rPr>
        <sz val="12"/>
        <rFont val="仿宋"/>
        <charset val="134"/>
      </rPr>
      <t>各回路功能正常</t>
    </r>
    <r>
      <rPr>
        <sz val="12"/>
        <rFont val="Arial"/>
        <family val="2"/>
      </rPr>
      <t>_x0005_</t>
    </r>
    <r>
      <rPr>
        <sz val="12"/>
        <rFont val="仿宋"/>
        <charset val="134"/>
      </rPr>
      <t>监控中心能够远程控制水泵启停</t>
    </r>
    <r>
      <rPr>
        <sz val="12"/>
        <rFont val="Arial"/>
        <family val="2"/>
      </rPr>
      <t>_x0005_</t>
    </r>
    <r>
      <rPr>
        <sz val="12"/>
        <rFont val="仿宋"/>
        <charset val="134"/>
      </rPr>
      <t>PLC控制柜、泥浆泵、电动蝶阀、消防控制功能正常</t>
    </r>
    <r>
      <rPr>
        <sz val="12"/>
        <rFont val="Arial"/>
        <family val="2"/>
      </rPr>
      <t>_x0005_</t>
    </r>
    <r>
      <rPr>
        <sz val="12"/>
        <rFont val="仿宋"/>
        <charset val="134"/>
      </rPr>
      <t>仪表、指示灯显示正常</t>
    </r>
  </si>
  <si>
    <t>事件检测分析仪</t>
  </si>
  <si>
    <r>
      <rPr>
        <sz val="12"/>
        <rFont val="仿宋"/>
        <charset val="134"/>
      </rPr>
      <t>外观检查</t>
    </r>
    <r>
      <rPr>
        <sz val="12"/>
        <rFont val="Arial"/>
        <family val="2"/>
      </rPr>
      <t>_x0005_</t>
    </r>
    <r>
      <rPr>
        <sz val="12"/>
        <rFont val="仿宋"/>
        <charset val="134"/>
      </rPr>
      <t>事件检测及统计功能正常</t>
    </r>
    <r>
      <rPr>
        <sz val="12"/>
        <rFont val="Arial"/>
        <family val="2"/>
      </rPr>
      <t>_x0005_</t>
    </r>
    <r>
      <rPr>
        <sz val="12"/>
        <rFont val="仿宋"/>
        <charset val="134"/>
      </rPr>
      <t>事件检测误报率和漏报率</t>
    </r>
  </si>
  <si>
    <t>本地控制</t>
  </si>
  <si>
    <r>
      <rPr>
        <sz val="12"/>
        <rFont val="仿宋"/>
        <charset val="134"/>
      </rPr>
      <t>外观检查</t>
    </r>
    <r>
      <rPr>
        <sz val="12"/>
        <rFont val="Arial"/>
        <family val="2"/>
      </rPr>
      <t>_x0005_</t>
    </r>
    <r>
      <rPr>
        <sz val="12"/>
        <rFont val="仿宋"/>
        <charset val="134"/>
      </rPr>
      <t>接线端子无松动</t>
    </r>
    <r>
      <rPr>
        <sz val="12"/>
        <rFont val="Arial"/>
        <family val="2"/>
      </rPr>
      <t>_x0005_</t>
    </r>
    <r>
      <rPr>
        <sz val="12"/>
        <rFont val="仿宋"/>
        <charset val="134"/>
      </rPr>
      <t>断电恢复功能正常</t>
    </r>
    <r>
      <rPr>
        <sz val="12"/>
        <rFont val="Arial"/>
        <family val="2"/>
      </rPr>
      <t>_x0005_</t>
    </r>
    <r>
      <rPr>
        <sz val="12"/>
        <rFont val="仿宋"/>
        <charset val="134"/>
      </rPr>
      <t>与监控中心通信功能正常</t>
    </r>
    <r>
      <rPr>
        <sz val="12"/>
        <rFont val="Arial"/>
        <family val="2"/>
      </rPr>
      <t>_x0005_</t>
    </r>
    <r>
      <rPr>
        <sz val="12"/>
        <rFont val="仿宋"/>
        <charset val="134"/>
      </rPr>
      <t>与下端设备控制功能正常</t>
    </r>
  </si>
  <si>
    <t>有线广播</t>
  </si>
  <si>
    <t>部</t>
  </si>
  <si>
    <r>
      <rPr>
        <sz val="12"/>
        <rFont val="仿宋"/>
        <charset val="134"/>
      </rPr>
      <t>外观检查</t>
    </r>
    <r>
      <rPr>
        <sz val="12"/>
        <rFont val="Arial"/>
        <family val="2"/>
      </rPr>
      <t>_x0005_</t>
    </r>
    <r>
      <rPr>
        <sz val="12"/>
        <rFont val="仿宋"/>
        <charset val="134"/>
      </rPr>
      <t>广播功能正常</t>
    </r>
  </si>
  <si>
    <t>治超设备</t>
  </si>
  <si>
    <r>
      <rPr>
        <sz val="12"/>
        <rFont val="仿宋"/>
        <charset val="134"/>
      </rPr>
      <t>外观检查</t>
    </r>
    <r>
      <rPr>
        <sz val="12"/>
        <rFont val="Arial"/>
        <family val="2"/>
      </rPr>
      <t>_x0005_</t>
    </r>
    <r>
      <rPr>
        <sz val="12"/>
        <rFont val="仿宋"/>
        <charset val="134"/>
      </rPr>
      <t>指示灯正常</t>
    </r>
    <r>
      <rPr>
        <sz val="12"/>
        <rFont val="Arial"/>
        <family val="2"/>
      </rPr>
      <t>_x0005_</t>
    </r>
    <r>
      <rPr>
        <sz val="12"/>
        <rFont val="仿宋"/>
        <charset val="134"/>
      </rPr>
      <t>系统功能</t>
    </r>
  </si>
  <si>
    <t>海沧大桥</t>
  </si>
  <si>
    <t>高压配电柜</t>
  </si>
  <si>
    <t>低压配电柜</t>
  </si>
  <si>
    <t>5个配电室</t>
  </si>
  <si>
    <t>照明设施</t>
  </si>
  <si>
    <t>主桥抽12处，匝道抽10处，检测照度</t>
  </si>
  <si>
    <t>照明配电箱</t>
  </si>
  <si>
    <t>抽检36处</t>
  </si>
  <si>
    <t>航空障碍灯</t>
  </si>
  <si>
    <r>
      <rPr>
        <sz val="12"/>
        <rFont val="仿宋"/>
        <charset val="134"/>
      </rPr>
      <t>外观检查</t>
    </r>
    <r>
      <rPr>
        <sz val="12"/>
        <rFont val="宋体"/>
        <charset val="134"/>
      </rPr>
      <t>；</t>
    </r>
    <r>
      <rPr>
        <sz val="12"/>
        <rFont val="仿宋"/>
        <charset val="134"/>
      </rPr>
      <t>损坏灯具占灯具总数的比例</t>
    </r>
    <r>
      <rPr>
        <sz val="12"/>
        <rFont val="宋体"/>
        <charset val="134"/>
      </rPr>
      <t>；</t>
    </r>
    <r>
      <rPr>
        <sz val="12"/>
        <rFont val="仿宋"/>
        <charset val="134"/>
      </rPr>
      <t>灯具能否正常开关</t>
    </r>
    <r>
      <rPr>
        <sz val="12"/>
        <rFont val="宋体"/>
        <charset val="134"/>
      </rPr>
      <t>；</t>
    </r>
    <r>
      <rPr>
        <sz val="12"/>
        <rFont val="仿宋"/>
        <charset val="134"/>
      </rPr>
      <t>△各照明段亮度</t>
    </r>
    <r>
      <rPr>
        <sz val="12"/>
        <rFont val="宋体"/>
        <charset val="134"/>
      </rPr>
      <t>；</t>
    </r>
    <r>
      <rPr>
        <sz val="12"/>
        <rFont val="仿宋"/>
        <charset val="134"/>
      </rPr>
      <t>各回路控制的准确性</t>
    </r>
  </si>
  <si>
    <t>消防设施</t>
  </si>
  <si>
    <t>防火卷帘门</t>
  </si>
  <si>
    <r>
      <rPr>
        <sz val="12"/>
        <rFont val="仿宋"/>
        <charset val="134"/>
      </rPr>
      <t>外观检查</t>
    </r>
    <r>
      <rPr>
        <sz val="12"/>
        <rFont val="Arial"/>
        <family val="2"/>
      </rPr>
      <t>_x0005_</t>
    </r>
    <r>
      <rPr>
        <sz val="12"/>
        <rFont val="仿宋"/>
        <charset val="134"/>
      </rPr>
      <t>卷帘门开启畅顺</t>
    </r>
    <r>
      <rPr>
        <sz val="12"/>
        <rFont val="Arial"/>
        <family val="2"/>
      </rPr>
      <t>_x0005_</t>
    </r>
    <r>
      <rPr>
        <sz val="12"/>
        <rFont val="仿宋"/>
        <charset val="134"/>
      </rPr>
      <t>应急开关导链运行顺畅</t>
    </r>
    <r>
      <rPr>
        <sz val="12"/>
        <rFont val="Arial"/>
        <family val="2"/>
      </rPr>
      <t>_x0005_</t>
    </r>
    <r>
      <rPr>
        <sz val="12"/>
        <rFont val="仿宋"/>
        <charset val="134"/>
      </rPr>
      <t>行程开关动作可靠，位置准确</t>
    </r>
    <r>
      <rPr>
        <sz val="12"/>
        <rFont val="Arial"/>
        <family val="2"/>
      </rPr>
      <t>_x0005_</t>
    </r>
    <r>
      <rPr>
        <sz val="12"/>
        <rFont val="仿宋"/>
        <charset val="134"/>
      </rPr>
      <t>本地控制功能正常</t>
    </r>
    <r>
      <rPr>
        <sz val="12"/>
        <rFont val="Arial"/>
        <family val="2"/>
      </rPr>
      <t>_x0005_</t>
    </r>
    <r>
      <rPr>
        <sz val="12"/>
        <rFont val="仿宋"/>
        <charset val="134"/>
      </rPr>
      <t>远程控制功能正常</t>
    </r>
    <r>
      <rPr>
        <sz val="12"/>
        <rFont val="Arial"/>
        <family val="2"/>
      </rPr>
      <t>_x0005_</t>
    </r>
    <r>
      <rPr>
        <sz val="12"/>
        <rFont val="仿宋"/>
        <charset val="134"/>
      </rPr>
      <t>手、自动位信号正常，状态信号（关闭、全开）输出正常</t>
    </r>
  </si>
  <si>
    <t>火灾报警主机</t>
  </si>
  <si>
    <r>
      <rPr>
        <sz val="12"/>
        <rFont val="仿宋"/>
        <charset val="134"/>
      </rPr>
      <t>外观检查</t>
    </r>
    <r>
      <rPr>
        <sz val="12"/>
        <rFont val="宋体"/>
        <charset val="134"/>
      </rPr>
      <t>；</t>
    </r>
    <r>
      <rPr>
        <sz val="12"/>
        <rFont val="仿宋"/>
        <charset val="134"/>
      </rPr>
      <t>故障报警功能</t>
    </r>
    <r>
      <rPr>
        <sz val="12"/>
        <rFont val="宋体"/>
        <charset val="134"/>
      </rPr>
      <t>；</t>
    </r>
    <r>
      <rPr>
        <sz val="12"/>
        <rFont val="仿宋"/>
        <charset val="134"/>
      </rPr>
      <t>探测器响应时间</t>
    </r>
    <r>
      <rPr>
        <sz val="12"/>
        <rFont val="宋体"/>
        <charset val="134"/>
      </rPr>
      <t>；</t>
    </r>
    <r>
      <rPr>
        <sz val="12"/>
        <rFont val="仿宋"/>
        <charset val="134"/>
      </rPr>
      <t>报警信号输出</t>
    </r>
  </si>
  <si>
    <t>火灾报警按钮</t>
  </si>
  <si>
    <r>
      <rPr>
        <sz val="12"/>
        <rFont val="仿宋"/>
        <charset val="134"/>
      </rPr>
      <t>外观检查</t>
    </r>
    <r>
      <rPr>
        <sz val="12"/>
        <rFont val="Arial"/>
        <family val="2"/>
      </rPr>
      <t>_x0005_</t>
    </r>
    <r>
      <rPr>
        <sz val="12"/>
        <rFont val="仿宋"/>
        <charset val="134"/>
      </rPr>
      <t>联动功能检查</t>
    </r>
  </si>
  <si>
    <t>消防水幕</t>
  </si>
  <si>
    <r>
      <rPr>
        <sz val="12"/>
        <rFont val="仿宋"/>
        <charset val="134"/>
      </rPr>
      <t>外观检查</t>
    </r>
    <r>
      <rPr>
        <sz val="12"/>
        <rFont val="Arial"/>
        <family val="2"/>
      </rPr>
      <t>_x0005_</t>
    </r>
    <r>
      <rPr>
        <sz val="12"/>
        <rFont val="仿宋"/>
        <charset val="134"/>
      </rPr>
      <t>功能检查</t>
    </r>
    <r>
      <rPr>
        <sz val="12"/>
        <rFont val="Arial"/>
        <family val="2"/>
      </rPr>
      <t>_x0005_</t>
    </r>
    <r>
      <rPr>
        <sz val="12"/>
        <rFont val="仿宋"/>
        <charset val="134"/>
      </rPr>
      <t>有效容量</t>
    </r>
  </si>
  <si>
    <t>消防水泵</t>
  </si>
  <si>
    <r>
      <rPr>
        <sz val="12"/>
        <rFont val="仿宋"/>
        <charset val="134"/>
      </rPr>
      <t>外观检查</t>
    </r>
    <r>
      <rPr>
        <sz val="12"/>
        <rFont val="Arial"/>
        <family val="2"/>
      </rPr>
      <t>_x0005_</t>
    </r>
    <r>
      <rPr>
        <sz val="12"/>
        <rFont val="仿宋"/>
        <charset val="134"/>
      </rPr>
      <t>消防水泵功能检查</t>
    </r>
    <r>
      <rPr>
        <sz val="12"/>
        <rFont val="Arial"/>
        <family val="2"/>
      </rPr>
      <t>_x0005_</t>
    </r>
    <r>
      <rPr>
        <sz val="12"/>
        <rFont val="仿宋"/>
        <charset val="134"/>
      </rPr>
      <t>绝缘电阻检测</t>
    </r>
    <r>
      <rPr>
        <sz val="12"/>
        <rFont val="Arial"/>
        <family val="2"/>
      </rPr>
      <t>_x0005_</t>
    </r>
    <r>
      <rPr>
        <sz val="12"/>
        <rFont val="仿宋"/>
        <charset val="134"/>
      </rPr>
      <t>接地电阻检测</t>
    </r>
    <r>
      <rPr>
        <sz val="12"/>
        <rFont val="Arial"/>
        <family val="2"/>
      </rPr>
      <t>_x0005_</t>
    </r>
    <r>
      <rPr>
        <sz val="12"/>
        <rFont val="仿宋"/>
        <charset val="134"/>
      </rPr>
      <t>外壳绝缘电阻检测</t>
    </r>
  </si>
  <si>
    <t>本地控制器</t>
  </si>
  <si>
    <t>五</t>
  </si>
  <si>
    <t>通风设施</t>
  </si>
  <si>
    <t>除湿机</t>
  </si>
  <si>
    <r>
      <rPr>
        <sz val="12"/>
        <rFont val="仿宋"/>
        <charset val="134"/>
      </rPr>
      <t>外观检查</t>
    </r>
    <r>
      <rPr>
        <sz val="12"/>
        <rFont val="Arial"/>
        <family val="2"/>
      </rPr>
      <t>_x0005_</t>
    </r>
    <r>
      <rPr>
        <sz val="12"/>
        <rFont val="仿宋"/>
        <charset val="134"/>
      </rPr>
      <t>系统联动</t>
    </r>
    <r>
      <rPr>
        <sz val="12"/>
        <rFont val="Arial"/>
        <family val="2"/>
      </rPr>
      <t>_x0005_</t>
    </r>
    <r>
      <rPr>
        <sz val="12"/>
        <rFont val="仿宋"/>
        <charset val="134"/>
      </rPr>
      <t>除湿功能</t>
    </r>
    <r>
      <rPr>
        <sz val="12"/>
        <rFont val="Arial"/>
        <family val="2"/>
      </rPr>
      <t>_x0005_</t>
    </r>
    <r>
      <rPr>
        <sz val="12"/>
        <rFont val="仿宋"/>
        <charset val="134"/>
      </rPr>
      <t>接地电阻</t>
    </r>
  </si>
  <si>
    <t>杏林大桥</t>
  </si>
  <si>
    <t>包含机场立交</t>
  </si>
  <si>
    <t>UPS/EPS</t>
  </si>
  <si>
    <t>包含地埋变</t>
  </si>
  <si>
    <t>主桥抽16处，匝道抽10处，检测照度</t>
  </si>
  <si>
    <t>排水泵启动柜/控制柜</t>
  </si>
  <si>
    <t>翔安大桥</t>
  </si>
  <si>
    <t>主桥抽检24处、匝道抽检18处，检测照度</t>
  </si>
  <si>
    <t>水泵控制柜</t>
  </si>
  <si>
    <t>交通事件检测</t>
  </si>
  <si>
    <t>气象监测器</t>
  </si>
  <si>
    <t>环境检测器</t>
  </si>
  <si>
    <r>
      <rPr>
        <sz val="12"/>
        <rFont val="仿宋"/>
        <charset val="134"/>
      </rPr>
      <t>外观检查</t>
    </r>
    <r>
      <rPr>
        <sz val="12"/>
        <rFont val="宋体"/>
        <charset val="134"/>
      </rPr>
      <t>；</t>
    </r>
    <r>
      <rPr>
        <sz val="12"/>
        <rFont val="仿宋"/>
        <charset val="134"/>
      </rPr>
      <t>接线端子无松动</t>
    </r>
    <r>
      <rPr>
        <sz val="12"/>
        <rFont val="宋体"/>
        <charset val="134"/>
      </rPr>
      <t>；</t>
    </r>
    <r>
      <rPr>
        <sz val="12"/>
        <rFont val="仿宋"/>
        <charset val="134"/>
      </rPr>
      <t>输出电流在正常范围内</t>
    </r>
    <r>
      <rPr>
        <sz val="12"/>
        <rFont val="宋体"/>
        <charset val="134"/>
      </rPr>
      <t>；</t>
    </r>
    <r>
      <rPr>
        <sz val="12"/>
        <rFont val="仿宋"/>
        <charset val="134"/>
      </rPr>
      <t>强电端子对机壳绝缘电阻</t>
    </r>
    <r>
      <rPr>
        <sz val="12"/>
        <rFont val="宋体"/>
        <charset val="134"/>
      </rPr>
      <t>；</t>
    </r>
    <r>
      <rPr>
        <sz val="12"/>
        <rFont val="仿宋"/>
        <charset val="134"/>
      </rPr>
      <t>数据上传至监控中心</t>
    </r>
    <r>
      <rPr>
        <sz val="12"/>
        <rFont val="宋体"/>
        <charset val="134"/>
      </rPr>
      <t>；</t>
    </r>
    <r>
      <rPr>
        <sz val="12"/>
        <rFont val="仿宋"/>
        <charset val="134"/>
      </rPr>
      <t>CO/VI、风速风向等设备采集数据准确性</t>
    </r>
  </si>
  <si>
    <t>紧急电话功放</t>
  </si>
  <si>
    <r>
      <rPr>
        <sz val="12"/>
        <rFont val="仿宋"/>
        <charset val="134"/>
      </rPr>
      <t>外观检查</t>
    </r>
    <r>
      <rPr>
        <sz val="12"/>
        <rFont val="Arial"/>
        <family val="2"/>
      </rPr>
      <t>_x0005_</t>
    </r>
    <r>
      <rPr>
        <sz val="12"/>
        <rFont val="仿宋"/>
        <charset val="134"/>
      </rPr>
      <t>通话效果</t>
    </r>
    <r>
      <rPr>
        <sz val="12"/>
        <rFont val="Arial"/>
        <family val="2"/>
      </rPr>
      <t>_x0005_</t>
    </r>
    <r>
      <rPr>
        <sz val="12"/>
        <rFont val="仿宋"/>
        <charset val="134"/>
      </rPr>
      <t>呼叫功能</t>
    </r>
  </si>
  <si>
    <t>大屏显示</t>
  </si>
  <si>
    <r>
      <rPr>
        <sz val="12"/>
        <rFont val="仿宋"/>
        <charset val="134"/>
      </rPr>
      <t>外观检查</t>
    </r>
    <r>
      <rPr>
        <sz val="12"/>
        <rFont val="Arial"/>
        <family val="2"/>
      </rPr>
      <t>_x0005_</t>
    </r>
    <r>
      <rPr>
        <sz val="12"/>
        <rFont val="仿宋"/>
        <charset val="134"/>
      </rPr>
      <t>大屏图像显示功能检查</t>
    </r>
    <r>
      <rPr>
        <sz val="12"/>
        <rFont val="Arial"/>
        <family val="2"/>
      </rPr>
      <t>_x0005_</t>
    </r>
    <r>
      <rPr>
        <sz val="12"/>
        <rFont val="仿宋"/>
        <charset val="134"/>
      </rPr>
      <t>对视频信号的调用、切换功能检查</t>
    </r>
    <r>
      <rPr>
        <sz val="12"/>
        <rFont val="Arial"/>
        <family val="2"/>
      </rPr>
      <t>_x0005_</t>
    </r>
    <r>
      <rPr>
        <sz val="12"/>
        <rFont val="仿宋"/>
        <charset val="134"/>
      </rPr>
      <t>窗口缩放、移动、多视窗显示等功能检查</t>
    </r>
  </si>
  <si>
    <t>备注：1、检测设备处于主桥范围内需要按照交管部门要求进行交通布控；施工时间为夜间23点至凌晨5点；
2、以上综合单价包含检测（人、材、机、税等）、交通布控、协管、大型机械进出场费用、夜间施工、高空作业措施、内业整理等完成该项目在履行合同过程中所发生的一切费用。</t>
  </si>
  <si>
    <t>检查内容</t>
  </si>
  <si>
    <t>机场下穿隧道</t>
  </si>
  <si>
    <t>隧道灯具</t>
  </si>
  <si>
    <t>外观检查_x0005_损坏灯具占灯具总数的比例_x0005_灯具能否正常开关_x0005_△各照明段亮度_x0005_各回路控制的准确性检查</t>
  </si>
  <si>
    <t>入口段2处；出口段2处；基本段6处</t>
  </si>
  <si>
    <t>消火栓</t>
  </si>
  <si>
    <t>外观检查_x0005_消火栓功能检测（打开阀门后在规定的时间内达到规定流量）</t>
  </si>
  <si>
    <t>外观检查_x0005_故障报警功能_x0005_探测器响应时间_x0005_报警信号输出</t>
  </si>
  <si>
    <t>射流风机</t>
  </si>
  <si>
    <t>外观检查_x0005_风机运转过程中无异响_x0005_风机运转时电流在额定值内_x0005_风机正、反转是否正常_x0005_风机远程启动正常_x0005_风机本地启动正常_x0005_强电端子对机壳绝缘检查_x0005_安全接地电阻测试</t>
  </si>
  <si>
    <t>紧急电话</t>
  </si>
  <si>
    <t>外观检查_x0005_通话效果_x0005_呼叫功能</t>
  </si>
  <si>
    <t>隧道消防工程检测</t>
  </si>
  <si>
    <t>km</t>
  </si>
  <si>
    <t>根据《建筑消防设施检测技术规范》GB／Ｔ 44481-2024进行现场检查、功能测试</t>
  </si>
  <si>
    <t>大屏山隧道</t>
  </si>
  <si>
    <t>入口段2处；出口段2处；基本段2处检测照度</t>
  </si>
  <si>
    <t xml:space="preserve"> 杏林大桥下穿隧道</t>
  </si>
  <si>
    <t>枋钟路下穿隧道</t>
  </si>
  <si>
    <t>入口段4处；出口段4处；基本段4处</t>
  </si>
  <si>
    <t>通风系统</t>
  </si>
  <si>
    <t>消防系统</t>
  </si>
  <si>
    <t>水成膜泡沫灭火</t>
  </si>
  <si>
    <t>外观检查_x0005_泡沫-水喷淋系统功能_x0005_泡沫液指标检测</t>
  </si>
  <si>
    <t>火灾报警综合盘</t>
  </si>
  <si>
    <t>光栅光纤探测光缆</t>
  </si>
  <si>
    <t>外观检查_x0005_电缆线间、相间和对地绝缘是否正常_x0005_接头处是否正常，有无烧焦痕迹_x0005_支架与桥架安装是否稳固</t>
  </si>
  <si>
    <t>每100米检测一处</t>
  </si>
  <si>
    <t>车行卷帘门</t>
  </si>
  <si>
    <t>外观检查_x0005_卷帘门开启畅顺_x0005_应急开关导链运行顺畅_x0005_行程开关动作可靠，位置准确_x0005_本地控制功能正常_x0005_远程控制功能正常_x0005_手、自动位信号正常，状态信号（关闭、全开）输出正常</t>
  </si>
  <si>
    <t>烟感探测器</t>
  </si>
  <si>
    <t>个</t>
  </si>
  <si>
    <t>外观检查_x0005_联动功能检查</t>
  </si>
  <si>
    <t>温感探测器</t>
  </si>
  <si>
    <t>柜式七氟丙烷灭火装置</t>
  </si>
  <si>
    <t>海沧隧道</t>
  </si>
  <si>
    <t>外观检查_x0005_大屏图像显示功能检查_x0005_对视频信号的调用、切换功能检查_x0005_窗口缩放、移动、多视窗显示等功能检查</t>
  </si>
  <si>
    <t>外观检查_x0005_测量显示输入输出电压、电流功能是否正常_x0005_接地是否良好_x0005_△进行市电停电试验,能否正常供电且输出电压符合要求_x0005_进行市电停电试验，供电维持时间是否符合要求</t>
  </si>
  <si>
    <t>外观检查_x0005_△启动、停止功能及输出电压是否正常_x0005_连接是否可靠_x0005_启动时间是否满足设计要求_x0005_有无异响</t>
  </si>
  <si>
    <t>高低压室功能是否独立_x0005_高低压室地面是否铺静电地板或绝缘胶垫_x0005_基础槽钢是否稳固、锈蚀_x0005_通风散热是否良好_x0005_通风散热口是否有防小动物进入措施_x0005_电缆进出线孔封堵是否密实_x0005_整体布局是否合理</t>
  </si>
  <si>
    <t>有无腐蚀_x0005_△接地电阻是否正常</t>
  </si>
  <si>
    <t>随机抽取入口段4处；出口段4处；基本段30处，检测照度</t>
  </si>
  <si>
    <t>随机抽检两处测照度</t>
  </si>
  <si>
    <t>外观检查_x0005_损坏灯具占灯具总数的比例_x0005_灯具能否正常开关_x0005_△各照明段亮度_x0005_各回路控制的准确性检查_x0005_高杆灯灯盘升降功能_x0005_高杆灯灯盘挂扣、防坠落功能</t>
  </si>
  <si>
    <t>外观检查_x0005_接线端子有无松动_x0005_各回路功能_x0005_远程控制功能</t>
  </si>
  <si>
    <t>抽取16个</t>
  </si>
  <si>
    <t>轴流风机</t>
  </si>
  <si>
    <t>外观检查_x0005_风机远程启动正常、风机本地启动正常_x0005_各计量仪器、仪表读数正常_x0005_运转状态无异响和异常振动_x0005_联动功能正常、控制模式切换_x0005_气流调节装置动作状态无异常_x0005_减速机无异响_x0005_润滑油冷却装置运转过程无异响_x0005_安全接地电阻测试</t>
  </si>
  <si>
    <r>
      <t>外观检查</t>
    </r>
    <r>
      <rPr>
        <sz val="12"/>
        <rFont val="Arial"/>
        <family val="2"/>
      </rPr>
      <t>_x0005_</t>
    </r>
    <r>
      <rPr>
        <sz val="12"/>
        <rFont val="仿宋"/>
        <charset val="134"/>
      </rPr>
      <t>风机运转过程中无异响</t>
    </r>
    <r>
      <rPr>
        <sz val="12"/>
        <rFont val="Arial"/>
        <family val="2"/>
      </rPr>
      <t>_x0005_</t>
    </r>
    <r>
      <rPr>
        <sz val="12"/>
        <rFont val="仿宋"/>
        <charset val="134"/>
      </rPr>
      <t>风机运转时电流在额定值内</t>
    </r>
    <r>
      <rPr>
        <sz val="12"/>
        <rFont val="Arial"/>
        <family val="2"/>
      </rPr>
      <t>_x0005_</t>
    </r>
    <r>
      <rPr>
        <sz val="12"/>
        <rFont val="仿宋"/>
        <charset val="134"/>
      </rPr>
      <t>风机正、反转是否正常</t>
    </r>
    <r>
      <rPr>
        <sz val="12"/>
        <rFont val="Arial"/>
        <family val="2"/>
      </rPr>
      <t>_x0005_</t>
    </r>
    <r>
      <rPr>
        <sz val="12"/>
        <rFont val="仿宋"/>
        <charset val="134"/>
      </rPr>
      <t>风机远程启动正常</t>
    </r>
    <r>
      <rPr>
        <sz val="12"/>
        <rFont val="Arial"/>
        <family val="2"/>
      </rPr>
      <t>_x0005_</t>
    </r>
    <r>
      <rPr>
        <sz val="12"/>
        <rFont val="仿宋"/>
        <charset val="134"/>
      </rPr>
      <t>风机本地启动正常</t>
    </r>
    <r>
      <rPr>
        <sz val="12"/>
        <rFont val="Arial"/>
        <family val="2"/>
      </rPr>
      <t>_x0005_</t>
    </r>
    <r>
      <rPr>
        <sz val="12"/>
        <rFont val="仿宋"/>
        <charset val="134"/>
      </rPr>
      <t>强电端子对机壳绝缘检查</t>
    </r>
    <r>
      <rPr>
        <sz val="12"/>
        <rFont val="Arial"/>
        <family val="2"/>
      </rPr>
      <t>_x0005_</t>
    </r>
    <r>
      <rPr>
        <sz val="12"/>
        <rFont val="仿宋"/>
        <charset val="134"/>
      </rPr>
      <t>安全接地电阻测试</t>
    </r>
  </si>
  <si>
    <t>水泵控制柜/PLC控制柜</t>
  </si>
  <si>
    <r>
      <rPr>
        <sz val="12"/>
        <rFont val="仿宋"/>
        <charset val="134"/>
      </rPr>
      <t>外观检查</t>
    </r>
    <r>
      <rPr>
        <sz val="12"/>
        <rFont val="Arial"/>
        <family val="2"/>
      </rPr>
      <t>_x0005_</t>
    </r>
    <r>
      <rPr>
        <sz val="12"/>
        <rFont val="仿宋"/>
        <charset val="134"/>
      </rPr>
      <t>指示灯显示正常、声光报警功能正常</t>
    </r>
    <r>
      <rPr>
        <sz val="12"/>
        <rFont val="Arial"/>
        <family val="2"/>
      </rPr>
      <t>_x0005_</t>
    </r>
    <r>
      <rPr>
        <sz val="12"/>
        <rFont val="仿宋"/>
        <charset val="134"/>
      </rPr>
      <t>液晶触摸屏操作功能正常</t>
    </r>
    <r>
      <rPr>
        <sz val="12"/>
        <rFont val="Arial"/>
        <family val="2"/>
      </rPr>
      <t>_x0005_</t>
    </r>
    <r>
      <rPr>
        <sz val="12"/>
        <rFont val="仿宋"/>
        <charset val="134"/>
      </rPr>
      <t>UPS电源功能检查</t>
    </r>
  </si>
  <si>
    <t>每个泵房抽三处检测管道外观、壁厚等</t>
  </si>
  <si>
    <r>
      <rPr>
        <sz val="12"/>
        <rFont val="仿宋"/>
        <charset val="134"/>
      </rPr>
      <t>外观检查</t>
    </r>
    <r>
      <rPr>
        <sz val="12"/>
        <rFont val="Arial"/>
        <family val="2"/>
      </rPr>
      <t>_x0005_</t>
    </r>
    <r>
      <rPr>
        <sz val="12"/>
        <rFont val="仿宋"/>
        <charset val="134"/>
      </rPr>
      <t>消火栓功能检测（打开阀门后在规定的时间内达到规定流量）</t>
    </r>
  </si>
  <si>
    <t>主洞和服务隧道</t>
  </si>
  <si>
    <t>室外消火栓</t>
  </si>
  <si>
    <t>水喷雾系统</t>
  </si>
  <si>
    <t>外观检查  水喷雾系统功能检测</t>
  </si>
  <si>
    <t>七氟丙烷灭火系统</t>
  </si>
  <si>
    <t>三波长火焰探测器</t>
  </si>
  <si>
    <t>光纤光栅感温光缆</t>
  </si>
  <si>
    <r>
      <rPr>
        <sz val="12"/>
        <rFont val="仿宋"/>
        <charset val="134"/>
      </rPr>
      <t>外观检查</t>
    </r>
    <r>
      <rPr>
        <sz val="12"/>
        <rFont val="Arial"/>
        <family val="2"/>
      </rPr>
      <t>_x0005_</t>
    </r>
    <r>
      <rPr>
        <sz val="12"/>
        <rFont val="仿宋"/>
        <charset val="134"/>
      </rPr>
      <t>电缆线间、相间和对地绝缘是否正常</t>
    </r>
    <r>
      <rPr>
        <sz val="12"/>
        <rFont val="Arial"/>
        <family val="2"/>
      </rPr>
      <t>_x0005_</t>
    </r>
    <r>
      <rPr>
        <sz val="12"/>
        <rFont val="仿宋"/>
        <charset val="134"/>
      </rPr>
      <t>接头处是否正常，有无烧焦痕迹</t>
    </r>
    <r>
      <rPr>
        <sz val="12"/>
        <rFont val="Arial"/>
        <family val="2"/>
      </rPr>
      <t>_x0005_</t>
    </r>
    <r>
      <rPr>
        <sz val="12"/>
        <rFont val="仿宋"/>
        <charset val="134"/>
      </rPr>
      <t>支架与桥架安装是否稳固</t>
    </r>
  </si>
  <si>
    <t>每公里抽检一处</t>
  </si>
  <si>
    <t>手动报警按钮</t>
  </si>
  <si>
    <r>
      <rPr>
        <sz val="12"/>
        <rFont val="仿宋"/>
        <charset val="134"/>
      </rPr>
      <t>外观检查</t>
    </r>
    <r>
      <rPr>
        <sz val="12"/>
        <rFont val="Arial"/>
        <family val="2"/>
      </rPr>
      <t>_x0005_</t>
    </r>
    <r>
      <rPr>
        <sz val="12"/>
        <rFont val="仿宋"/>
        <charset val="134"/>
      </rPr>
      <t>故障报警功能</t>
    </r>
    <r>
      <rPr>
        <sz val="12"/>
        <rFont val="Arial"/>
        <family val="2"/>
      </rPr>
      <t>_x0005_</t>
    </r>
    <r>
      <rPr>
        <sz val="12"/>
        <rFont val="仿宋"/>
        <charset val="134"/>
      </rPr>
      <t>探测器响应时间</t>
    </r>
    <r>
      <rPr>
        <sz val="12"/>
        <rFont val="Arial"/>
        <family val="2"/>
      </rPr>
      <t>_x0005_</t>
    </r>
    <r>
      <rPr>
        <sz val="12"/>
        <rFont val="仿宋"/>
        <charset val="134"/>
      </rPr>
      <t>报警信号输出</t>
    </r>
  </si>
  <si>
    <t>感烟/感温探头</t>
  </si>
  <si>
    <t>六</t>
  </si>
  <si>
    <r>
      <rPr>
        <sz val="12"/>
        <rFont val="仿宋"/>
        <charset val="134"/>
      </rPr>
      <t>外观检查</t>
    </r>
    <r>
      <rPr>
        <sz val="12"/>
        <rFont val="Arial"/>
        <family val="2"/>
      </rPr>
      <t>_x0005_</t>
    </r>
    <r>
      <rPr>
        <sz val="12"/>
        <rFont val="仿宋"/>
        <charset val="134"/>
      </rPr>
      <t>接线端子无松动</t>
    </r>
    <r>
      <rPr>
        <sz val="12"/>
        <rFont val="Arial"/>
        <family val="2"/>
      </rPr>
      <t>_x0005_</t>
    </r>
    <r>
      <rPr>
        <sz val="12"/>
        <rFont val="仿宋"/>
        <charset val="134"/>
      </rPr>
      <t>焦、变倍功能正常</t>
    </r>
    <r>
      <rPr>
        <sz val="12"/>
        <rFont val="Arial"/>
        <family val="2"/>
      </rPr>
      <t>_x0005_</t>
    </r>
    <r>
      <rPr>
        <sz val="12"/>
        <rFont val="仿宋"/>
        <charset val="134"/>
      </rPr>
      <t>视频上传至监控中心</t>
    </r>
    <r>
      <rPr>
        <sz val="12"/>
        <rFont val="Arial"/>
        <family val="2"/>
      </rPr>
      <t>_x0005_</t>
    </r>
    <r>
      <rPr>
        <sz val="12"/>
        <rFont val="仿宋"/>
        <charset val="134"/>
      </rPr>
      <t>图像清晰、稳定</t>
    </r>
    <r>
      <rPr>
        <sz val="12"/>
        <rFont val="Arial"/>
        <family val="2"/>
      </rPr>
      <t>_x0005_</t>
    </r>
    <r>
      <rPr>
        <sz val="12"/>
        <rFont val="仿宋"/>
        <charset val="134"/>
      </rPr>
      <t>视频切换、控制正常</t>
    </r>
    <r>
      <rPr>
        <sz val="12"/>
        <rFont val="Arial"/>
        <family val="2"/>
      </rPr>
      <t>_x0005_</t>
    </r>
    <r>
      <rPr>
        <sz val="12"/>
        <rFont val="仿宋"/>
        <charset val="134"/>
      </rPr>
      <t>视频录像功能正常</t>
    </r>
    <r>
      <rPr>
        <sz val="12"/>
        <rFont val="Arial"/>
        <family val="2"/>
      </rPr>
      <t>_x0005_</t>
    </r>
    <r>
      <rPr>
        <sz val="12"/>
        <rFont val="仿宋"/>
        <charset val="134"/>
      </rPr>
      <t>监视器功能正常</t>
    </r>
  </si>
  <si>
    <r>
      <rPr>
        <sz val="12"/>
        <rFont val="仿宋"/>
        <charset val="134"/>
      </rPr>
      <t>外观检查</t>
    </r>
    <r>
      <rPr>
        <sz val="12"/>
        <rFont val="Arial"/>
        <family val="2"/>
      </rPr>
      <t>_x0005_</t>
    </r>
    <r>
      <rPr>
        <sz val="12"/>
        <rFont val="仿宋"/>
        <charset val="134"/>
      </rPr>
      <t>接线端子无松动</t>
    </r>
    <r>
      <rPr>
        <sz val="12"/>
        <rFont val="Arial"/>
        <family val="2"/>
      </rPr>
      <t>_x0005_</t>
    </r>
    <r>
      <rPr>
        <sz val="12"/>
        <rFont val="仿宋"/>
        <charset val="134"/>
      </rPr>
      <t>指示灯正常</t>
    </r>
    <r>
      <rPr>
        <sz val="12"/>
        <rFont val="Arial"/>
        <family val="2"/>
      </rPr>
      <t>_x0005_</t>
    </r>
    <r>
      <rPr>
        <sz val="12"/>
        <rFont val="仿宋"/>
        <charset val="134"/>
      </rPr>
      <t>机动车分类或分型功能正常</t>
    </r>
    <r>
      <rPr>
        <sz val="12"/>
        <rFont val="Arial"/>
        <family val="2"/>
      </rPr>
      <t>_x0005_</t>
    </r>
    <r>
      <rPr>
        <sz val="12"/>
        <rFont val="仿宋"/>
        <charset val="134"/>
      </rPr>
      <t>数据上传至监控中心</t>
    </r>
    <r>
      <rPr>
        <sz val="12"/>
        <rFont val="Arial"/>
        <family val="2"/>
      </rPr>
      <t>_x0005_</t>
    </r>
    <r>
      <rPr>
        <sz val="12"/>
        <rFont val="仿宋"/>
        <charset val="134"/>
      </rPr>
      <t>接地电阻测试</t>
    </r>
  </si>
  <si>
    <t>环境检测</t>
  </si>
  <si>
    <r>
      <rPr>
        <sz val="12"/>
        <rFont val="仿宋"/>
        <charset val="134"/>
      </rPr>
      <t>外观检查</t>
    </r>
    <r>
      <rPr>
        <sz val="12"/>
        <rFont val="Arial"/>
        <family val="2"/>
      </rPr>
      <t>_x0005_</t>
    </r>
    <r>
      <rPr>
        <sz val="12"/>
        <rFont val="仿宋"/>
        <charset val="134"/>
      </rPr>
      <t>接线端子无松动</t>
    </r>
    <r>
      <rPr>
        <sz val="12"/>
        <rFont val="Arial"/>
        <family val="2"/>
      </rPr>
      <t>_x0005_</t>
    </r>
    <r>
      <rPr>
        <sz val="12"/>
        <rFont val="仿宋"/>
        <charset val="134"/>
      </rPr>
      <t>输出电流在正常范围内</t>
    </r>
    <r>
      <rPr>
        <sz val="12"/>
        <rFont val="Arial"/>
        <family val="2"/>
      </rPr>
      <t>_x0005_</t>
    </r>
    <r>
      <rPr>
        <sz val="12"/>
        <rFont val="仿宋"/>
        <charset val="134"/>
      </rPr>
      <t>强电端子对机壳绝缘电阻</t>
    </r>
    <r>
      <rPr>
        <sz val="12"/>
        <rFont val="Arial"/>
        <family val="2"/>
      </rPr>
      <t>_x0005_</t>
    </r>
    <r>
      <rPr>
        <sz val="12"/>
        <rFont val="仿宋"/>
        <charset val="134"/>
      </rPr>
      <t>数据上传至监控中心</t>
    </r>
    <r>
      <rPr>
        <sz val="12"/>
        <rFont val="Arial"/>
        <family val="2"/>
      </rPr>
      <t>_x0005_</t>
    </r>
    <r>
      <rPr>
        <sz val="12"/>
        <rFont val="仿宋"/>
        <charset val="134"/>
      </rPr>
      <t>CO/VI、风速风向等设备采集数据准确性</t>
    </r>
  </si>
  <si>
    <t>车道指示</t>
  </si>
  <si>
    <t>八</t>
  </si>
  <si>
    <t>备注：1、检测设备处于主隧道范围内需要按照交管部门要求进行交通布控；施工时间为夜间23点至凌晨5点。
2、以上综合单价包含检测（人、材、机、税等）、交通布控、协管、大型机械进出场费用、夜间施工、高空作业措施、内业整理等完成该项目在履行合同过程中所发生的一切费用。</t>
  </si>
  <si>
    <t>单价控制价（元）</t>
    <phoneticPr fontId="11" type="noConversion"/>
  </si>
  <si>
    <t>合价（元）</t>
    <phoneticPr fontId="11" type="noConversion"/>
  </si>
  <si>
    <t>单价控制价（元）</t>
    <phoneticPr fontId="11" type="noConversion"/>
  </si>
  <si>
    <t>合价（元）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</si>
</sst>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2"/>
      <color theme="1"/>
      <name val="仿宋"/>
      <charset val="134"/>
    </font>
    <font>
      <b/>
      <sz val="20"/>
      <name val="仿宋"/>
      <charset val="134"/>
    </font>
    <font>
      <b/>
      <sz val="12"/>
      <name val="仿宋"/>
      <charset val="134"/>
    </font>
    <font>
      <sz val="12"/>
      <name val="仿宋"/>
      <charset val="134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name val="Arial"/>
      <family val="2"/>
    </font>
    <font>
      <sz val="12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rgb="FF080000"/>
      </left>
      <right style="medium">
        <color rgb="FF080000"/>
      </right>
      <top/>
      <bottom style="medium">
        <color rgb="FF08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8" fillId="0" borderId="6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3"/>
  <sheetViews>
    <sheetView tabSelected="1" view="pageBreakPreview" zoomScale="72" zoomScaleNormal="100" zoomScaleSheetLayoutView="72" workbookViewId="0">
      <pane ySplit="2" topLeftCell="A3" activePane="bottomLeft" state="frozen"/>
      <selection pane="bottomLeft" activeCell="F2" sqref="F1:F1048576"/>
    </sheetView>
  </sheetViews>
  <sheetFormatPr defaultColWidth="11.77734375" defaultRowHeight="15.6" x14ac:dyDescent="0.25"/>
  <cols>
    <col min="1" max="1" width="11.44140625" style="3" customWidth="1"/>
    <col min="2" max="2" width="23.88671875" style="3" customWidth="1"/>
    <col min="3" max="3" width="8.21875" style="3" customWidth="1"/>
    <col min="4" max="4" width="7.77734375" style="3" customWidth="1"/>
    <col min="5" max="7" width="15.88671875" style="3" customWidth="1"/>
    <col min="8" max="8" width="44.6640625" style="20" customWidth="1"/>
    <col min="9" max="9" width="23.33203125" style="21" customWidth="1"/>
    <col min="10" max="34" width="42.21875" style="3" customWidth="1"/>
    <col min="35" max="35" width="11.77734375" style="3" customWidth="1"/>
    <col min="36" max="16384" width="11.77734375" style="3"/>
  </cols>
  <sheetData>
    <row r="1" spans="1:9" s="1" customFormat="1" ht="25.8" x14ac:dyDescent="0.25">
      <c r="A1" s="24" t="s">
        <v>0</v>
      </c>
      <c r="B1" s="25"/>
      <c r="C1" s="25"/>
      <c r="D1" s="25"/>
      <c r="E1" s="25"/>
      <c r="F1" s="25"/>
      <c r="G1" s="25"/>
      <c r="H1" s="26"/>
      <c r="I1" s="27"/>
    </row>
    <row r="2" spans="1:9" s="1" customFormat="1" ht="31.2" x14ac:dyDescent="0.25">
      <c r="A2" s="5" t="s">
        <v>1</v>
      </c>
      <c r="B2" s="6" t="s">
        <v>2</v>
      </c>
      <c r="C2" s="6" t="s">
        <v>3</v>
      </c>
      <c r="D2" s="6" t="s">
        <v>4</v>
      </c>
      <c r="E2" s="6" t="s">
        <v>198</v>
      </c>
      <c r="F2" s="6" t="s">
        <v>199</v>
      </c>
      <c r="G2" s="6" t="s">
        <v>5</v>
      </c>
      <c r="H2" s="7" t="s">
        <v>6</v>
      </c>
      <c r="I2" s="14" t="s">
        <v>7</v>
      </c>
    </row>
    <row r="3" spans="1:9" s="1" customFormat="1" x14ac:dyDescent="0.25">
      <c r="A3" s="28" t="s">
        <v>8</v>
      </c>
      <c r="B3" s="29"/>
      <c r="C3" s="29"/>
      <c r="D3" s="29"/>
      <c r="E3" s="29"/>
      <c r="F3" s="29"/>
      <c r="G3" s="29"/>
      <c r="H3" s="30"/>
      <c r="I3" s="31"/>
    </row>
    <row r="4" spans="1:9" s="1" customFormat="1" x14ac:dyDescent="0.25">
      <c r="A4" s="9" t="s">
        <v>9</v>
      </c>
      <c r="B4" s="10" t="s">
        <v>10</v>
      </c>
      <c r="C4" s="11"/>
      <c r="D4" s="11"/>
      <c r="E4" s="11"/>
      <c r="F4" s="11"/>
      <c r="G4" s="11"/>
      <c r="H4" s="22"/>
      <c r="I4" s="16"/>
    </row>
    <row r="5" spans="1:9" s="1" customFormat="1" ht="62.4" x14ac:dyDescent="0.25">
      <c r="A5" s="9">
        <v>1</v>
      </c>
      <c r="B5" s="10" t="s">
        <v>11</v>
      </c>
      <c r="C5" s="10" t="s">
        <v>12</v>
      </c>
      <c r="D5" s="10">
        <v>3</v>
      </c>
      <c r="E5" s="10">
        <f>1200*0.8*0.8</f>
        <v>768</v>
      </c>
      <c r="F5" s="10">
        <f>E5*D5</f>
        <v>2304</v>
      </c>
      <c r="G5" s="10" t="s">
        <v>8</v>
      </c>
      <c r="H5" s="13" t="s">
        <v>13</v>
      </c>
      <c r="I5" s="23"/>
    </row>
    <row r="6" spans="1:9" s="1" customFormat="1" ht="78" x14ac:dyDescent="0.25">
      <c r="A6" s="9">
        <v>2</v>
      </c>
      <c r="B6" s="10" t="s">
        <v>14</v>
      </c>
      <c r="C6" s="10" t="s">
        <v>12</v>
      </c>
      <c r="D6" s="10">
        <v>4</v>
      </c>
      <c r="E6" s="10">
        <f>1200*0.8*0.8</f>
        <v>768</v>
      </c>
      <c r="F6" s="10">
        <f>E6*D6</f>
        <v>3072</v>
      </c>
      <c r="G6" s="10" t="s">
        <v>8</v>
      </c>
      <c r="H6" s="13" t="s">
        <v>15</v>
      </c>
      <c r="I6" s="15"/>
    </row>
    <row r="7" spans="1:9" s="1" customFormat="1" ht="46.8" x14ac:dyDescent="0.25">
      <c r="A7" s="9">
        <v>3</v>
      </c>
      <c r="B7" s="10" t="s">
        <v>16</v>
      </c>
      <c r="C7" s="10" t="s">
        <v>17</v>
      </c>
      <c r="D7" s="10">
        <v>1</v>
      </c>
      <c r="E7" s="10">
        <f>2340*0.8*0.8</f>
        <v>1497.6</v>
      </c>
      <c r="F7" s="10">
        <f>E7</f>
        <v>1497.6</v>
      </c>
      <c r="G7" s="10" t="s">
        <v>8</v>
      </c>
      <c r="H7" s="13" t="s">
        <v>18</v>
      </c>
      <c r="I7" s="15"/>
    </row>
    <row r="8" spans="1:9" s="1" customFormat="1" ht="78" x14ac:dyDescent="0.25">
      <c r="A8" s="9">
        <v>4</v>
      </c>
      <c r="B8" s="10" t="s">
        <v>19</v>
      </c>
      <c r="C8" s="10" t="s">
        <v>17</v>
      </c>
      <c r="D8" s="10">
        <v>1</v>
      </c>
      <c r="E8" s="10">
        <f>300*0.8*0.8</f>
        <v>192</v>
      </c>
      <c r="F8" s="10">
        <f>E8*D8</f>
        <v>192</v>
      </c>
      <c r="G8" s="10" t="s">
        <v>8</v>
      </c>
      <c r="H8" s="13" t="s">
        <v>20</v>
      </c>
      <c r="I8" s="15"/>
    </row>
    <row r="9" spans="1:9" s="1" customFormat="1" x14ac:dyDescent="0.25">
      <c r="A9" s="9">
        <v>5</v>
      </c>
      <c r="B9" s="10" t="s">
        <v>21</v>
      </c>
      <c r="C9" s="10" t="s">
        <v>22</v>
      </c>
      <c r="D9" s="10">
        <v>1</v>
      </c>
      <c r="E9" s="10">
        <f>190*0.8*0.8</f>
        <v>121.6</v>
      </c>
      <c r="F9" s="10">
        <f>E9*D9</f>
        <v>121.6</v>
      </c>
      <c r="G9" s="10" t="s">
        <v>8</v>
      </c>
      <c r="H9" s="13" t="s">
        <v>23</v>
      </c>
      <c r="I9" s="16" t="s">
        <v>24</v>
      </c>
    </row>
    <row r="10" spans="1:9" s="1" customFormat="1" ht="31.2" x14ac:dyDescent="0.25">
      <c r="A10" s="9">
        <v>6</v>
      </c>
      <c r="B10" s="10" t="s">
        <v>25</v>
      </c>
      <c r="C10" s="10" t="s">
        <v>17</v>
      </c>
      <c r="D10" s="10">
        <v>3</v>
      </c>
      <c r="E10" s="10">
        <f>0.8*2500*0.8</f>
        <v>1600</v>
      </c>
      <c r="F10" s="10">
        <f>E10*D10</f>
        <v>4800</v>
      </c>
      <c r="G10" s="10" t="s">
        <v>8</v>
      </c>
      <c r="H10" s="13" t="s">
        <v>26</v>
      </c>
      <c r="I10" s="15"/>
    </row>
    <row r="11" spans="1:9" s="1" customFormat="1" x14ac:dyDescent="0.25">
      <c r="A11" s="9" t="s">
        <v>27</v>
      </c>
      <c r="B11" s="10" t="s">
        <v>28</v>
      </c>
      <c r="C11" s="11"/>
      <c r="D11" s="11"/>
      <c r="E11" s="11"/>
      <c r="F11" s="11"/>
      <c r="G11" s="11"/>
      <c r="H11" s="22"/>
      <c r="I11" s="15"/>
    </row>
    <row r="12" spans="1:9" s="1" customFormat="1" ht="31.2" x14ac:dyDescent="0.25">
      <c r="A12" s="9">
        <v>1</v>
      </c>
      <c r="B12" s="10" t="s">
        <v>29</v>
      </c>
      <c r="C12" s="10" t="s">
        <v>30</v>
      </c>
      <c r="D12" s="10">
        <v>4</v>
      </c>
      <c r="E12" s="10">
        <f>(160+190)*0.8*0.8</f>
        <v>224</v>
      </c>
      <c r="F12" s="10">
        <f>E12*D12</f>
        <v>896</v>
      </c>
      <c r="G12" s="10" t="s">
        <v>8</v>
      </c>
      <c r="H12" s="13" t="s">
        <v>31</v>
      </c>
      <c r="I12" s="15"/>
    </row>
    <row r="13" spans="1:9" s="2" customFormat="1" ht="46.8" x14ac:dyDescent="0.25">
      <c r="A13" s="9">
        <v>2</v>
      </c>
      <c r="B13" s="10" t="s">
        <v>32</v>
      </c>
      <c r="C13" s="10" t="s">
        <v>22</v>
      </c>
      <c r="D13" s="10">
        <v>4</v>
      </c>
      <c r="E13" s="10">
        <f>(160+160+160+460+960+130+160)*0.8*0.8</f>
        <v>1401.6</v>
      </c>
      <c r="F13" s="10">
        <f>E13*D13</f>
        <v>5606.4</v>
      </c>
      <c r="G13" s="10" t="s">
        <v>8</v>
      </c>
      <c r="H13" s="13" t="s">
        <v>33</v>
      </c>
      <c r="I13" s="16" t="s">
        <v>34</v>
      </c>
    </row>
    <row r="14" spans="1:9" s="1" customFormat="1" ht="62.4" x14ac:dyDescent="0.25">
      <c r="A14" s="9">
        <v>3</v>
      </c>
      <c r="B14" s="10" t="s">
        <v>35</v>
      </c>
      <c r="C14" s="10" t="s">
        <v>30</v>
      </c>
      <c r="D14" s="10">
        <v>11</v>
      </c>
      <c r="E14" s="10">
        <f>(160+160+160+460+960+130+160)*0.8*0.8</f>
        <v>1401.6</v>
      </c>
      <c r="F14" s="10">
        <f>E14*D14</f>
        <v>15417.6</v>
      </c>
      <c r="G14" s="10" t="s">
        <v>8</v>
      </c>
      <c r="H14" s="13" t="s">
        <v>36</v>
      </c>
      <c r="I14" s="16" t="s">
        <v>37</v>
      </c>
    </row>
    <row r="15" spans="1:9" s="1" customFormat="1" x14ac:dyDescent="0.25">
      <c r="A15" s="9" t="s">
        <v>38</v>
      </c>
      <c r="B15" s="10" t="s">
        <v>39</v>
      </c>
      <c r="C15" s="11"/>
      <c r="D15" s="11"/>
      <c r="E15" s="11"/>
      <c r="F15" s="11"/>
      <c r="G15" s="11"/>
      <c r="H15" s="22"/>
      <c r="I15" s="15"/>
    </row>
    <row r="16" spans="1:9" s="1" customFormat="1" ht="46.8" x14ac:dyDescent="0.25">
      <c r="A16" s="9">
        <v>1</v>
      </c>
      <c r="B16" s="10" t="s">
        <v>40</v>
      </c>
      <c r="C16" s="10" t="s">
        <v>41</v>
      </c>
      <c r="D16" s="10">
        <v>136</v>
      </c>
      <c r="E16" s="10">
        <f>(160+220+110+110+110)*0.8*0.8</f>
        <v>454.4</v>
      </c>
      <c r="F16" s="10">
        <f>E16*D16</f>
        <v>61798.400000000001</v>
      </c>
      <c r="G16" s="10" t="s">
        <v>8</v>
      </c>
      <c r="H16" s="13" t="s">
        <v>42</v>
      </c>
      <c r="I16" s="15"/>
    </row>
    <row r="17" spans="1:9" s="1" customFormat="1" ht="46.8" x14ac:dyDescent="0.25">
      <c r="A17" s="9">
        <v>2</v>
      </c>
      <c r="B17" s="10" t="s">
        <v>43</v>
      </c>
      <c r="C17" s="10" t="s">
        <v>17</v>
      </c>
      <c r="D17" s="10">
        <v>2</v>
      </c>
      <c r="E17" s="10">
        <f>0.8*1300*0.8</f>
        <v>832</v>
      </c>
      <c r="F17" s="10">
        <f>E17*D17</f>
        <v>1664</v>
      </c>
      <c r="G17" s="10" t="s">
        <v>8</v>
      </c>
      <c r="H17" s="13" t="s">
        <v>44</v>
      </c>
      <c r="I17" s="15"/>
    </row>
    <row r="18" spans="1:9" s="1" customFormat="1" ht="62.4" x14ac:dyDescent="0.25">
      <c r="A18" s="9">
        <v>3</v>
      </c>
      <c r="B18" s="10" t="s">
        <v>45</v>
      </c>
      <c r="C18" s="10" t="s">
        <v>17</v>
      </c>
      <c r="D18" s="10">
        <v>1</v>
      </c>
      <c r="E18" s="10">
        <f>0.8*2100*0.8</f>
        <v>1344</v>
      </c>
      <c r="F18" s="10">
        <f>E18*D18</f>
        <v>1344</v>
      </c>
      <c r="G18" s="10" t="s">
        <v>8</v>
      </c>
      <c r="H18" s="13" t="s">
        <v>46</v>
      </c>
      <c r="I18" s="15"/>
    </row>
    <row r="19" spans="1:9" s="1" customFormat="1" ht="46.8" x14ac:dyDescent="0.25">
      <c r="A19" s="9">
        <v>4</v>
      </c>
      <c r="B19" s="10" t="s">
        <v>47</v>
      </c>
      <c r="C19" s="10" t="s">
        <v>17</v>
      </c>
      <c r="D19" s="10">
        <v>1</v>
      </c>
      <c r="E19" s="10">
        <f>0.8*1170*0.8</f>
        <v>748.8</v>
      </c>
      <c r="F19" s="10">
        <f>E19*D19</f>
        <v>748.8</v>
      </c>
      <c r="G19" s="10" t="s">
        <v>8</v>
      </c>
      <c r="H19" s="13" t="s">
        <v>48</v>
      </c>
      <c r="I19" s="15"/>
    </row>
    <row r="20" spans="1:9" s="1" customFormat="1" x14ac:dyDescent="0.25">
      <c r="A20" s="9" t="s">
        <v>49</v>
      </c>
      <c r="B20" s="10" t="s">
        <v>50</v>
      </c>
      <c r="C20" s="11"/>
      <c r="D20" s="11"/>
      <c r="E20" s="11"/>
      <c r="F20" s="11"/>
      <c r="G20" s="11"/>
      <c r="H20" s="22"/>
      <c r="I20" s="15"/>
    </row>
    <row r="21" spans="1:9" s="1" customFormat="1" ht="46.8" x14ac:dyDescent="0.25">
      <c r="A21" s="9">
        <v>1</v>
      </c>
      <c r="B21" s="10" t="s">
        <v>51</v>
      </c>
      <c r="C21" s="10" t="s">
        <v>17</v>
      </c>
      <c r="D21" s="10">
        <v>3</v>
      </c>
      <c r="E21" s="10">
        <f>(160+220+160+190+150)*0.8*0.8</f>
        <v>563.20000000000005</v>
      </c>
      <c r="F21" s="10">
        <f>E21*D21</f>
        <v>1689.6</v>
      </c>
      <c r="G21" s="10" t="s">
        <v>52</v>
      </c>
      <c r="H21" s="13" t="s">
        <v>53</v>
      </c>
      <c r="I21" s="15"/>
    </row>
    <row r="22" spans="1:9" s="1" customFormat="1" ht="78" x14ac:dyDescent="0.25">
      <c r="A22" s="9">
        <v>2</v>
      </c>
      <c r="B22" s="10" t="s">
        <v>54</v>
      </c>
      <c r="C22" s="10" t="s">
        <v>12</v>
      </c>
      <c r="D22" s="10">
        <v>3</v>
      </c>
      <c r="E22" s="10">
        <f>0.8*880*0.8</f>
        <v>563.20000000000005</v>
      </c>
      <c r="F22" s="10">
        <f>E22*D22</f>
        <v>1689.6</v>
      </c>
      <c r="G22" s="10" t="s">
        <v>52</v>
      </c>
      <c r="H22" s="13" t="s">
        <v>15</v>
      </c>
      <c r="I22" s="15"/>
    </row>
    <row r="23" spans="1:9" s="1" customFormat="1" x14ac:dyDescent="0.25">
      <c r="A23" s="9">
        <v>3</v>
      </c>
      <c r="B23" s="10" t="s">
        <v>55</v>
      </c>
      <c r="C23" s="10" t="s">
        <v>22</v>
      </c>
      <c r="D23" s="10">
        <v>3</v>
      </c>
      <c r="E23" s="10">
        <f>(160+220)*0.8*0.8</f>
        <v>243.2</v>
      </c>
      <c r="F23" s="10">
        <f>E23*D23</f>
        <v>729.6</v>
      </c>
      <c r="G23" s="10" t="s">
        <v>52</v>
      </c>
      <c r="H23" s="13" t="s">
        <v>56</v>
      </c>
      <c r="I23" s="15"/>
    </row>
    <row r="24" spans="1:9" s="1" customFormat="1" x14ac:dyDescent="0.25">
      <c r="A24" s="28" t="s">
        <v>57</v>
      </c>
      <c r="B24" s="29"/>
      <c r="C24" s="29"/>
      <c r="D24" s="29"/>
      <c r="E24" s="29"/>
      <c r="F24" s="29"/>
      <c r="G24" s="29"/>
      <c r="H24" s="30"/>
      <c r="I24" s="31"/>
    </row>
    <row r="25" spans="1:9" s="1" customFormat="1" x14ac:dyDescent="0.25">
      <c r="A25" s="9" t="s">
        <v>9</v>
      </c>
      <c r="B25" s="10" t="s">
        <v>10</v>
      </c>
      <c r="C25" s="11"/>
      <c r="D25" s="11"/>
      <c r="E25" s="11"/>
      <c r="F25" s="11"/>
      <c r="G25" s="11"/>
      <c r="H25" s="22"/>
      <c r="I25" s="15"/>
    </row>
    <row r="26" spans="1:9" s="1" customFormat="1" ht="62.4" x14ac:dyDescent="0.25">
      <c r="A26" s="9">
        <v>1</v>
      </c>
      <c r="B26" s="10" t="s">
        <v>11</v>
      </c>
      <c r="C26" s="10" t="s">
        <v>12</v>
      </c>
      <c r="D26" s="10">
        <v>21</v>
      </c>
      <c r="E26" s="10">
        <f>0.8*1200*0.8</f>
        <v>768</v>
      </c>
      <c r="F26" s="10">
        <f t="shared" ref="F26:F32" si="0">E26*D26</f>
        <v>16128</v>
      </c>
      <c r="G26" s="10" t="s">
        <v>57</v>
      </c>
      <c r="H26" s="13" t="s">
        <v>13</v>
      </c>
      <c r="I26" s="16" t="s">
        <v>24</v>
      </c>
    </row>
    <row r="27" spans="1:9" s="1" customFormat="1" ht="78" x14ac:dyDescent="0.25">
      <c r="A27" s="9">
        <v>2</v>
      </c>
      <c r="B27" s="10" t="s">
        <v>14</v>
      </c>
      <c r="C27" s="10" t="s">
        <v>12</v>
      </c>
      <c r="D27" s="10">
        <v>39</v>
      </c>
      <c r="E27" s="10">
        <f>0.8*1200*0.8</f>
        <v>768</v>
      </c>
      <c r="F27" s="10">
        <f t="shared" si="0"/>
        <v>29952</v>
      </c>
      <c r="G27" s="10" t="s">
        <v>57</v>
      </c>
      <c r="H27" s="13" t="s">
        <v>15</v>
      </c>
      <c r="I27" s="16" t="s">
        <v>58</v>
      </c>
    </row>
    <row r="28" spans="1:9" s="1" customFormat="1" ht="46.8" x14ac:dyDescent="0.25">
      <c r="A28" s="9">
        <v>3</v>
      </c>
      <c r="B28" s="10" t="s">
        <v>59</v>
      </c>
      <c r="C28" s="10" t="s">
        <v>17</v>
      </c>
      <c r="D28" s="10">
        <v>3</v>
      </c>
      <c r="E28" s="10">
        <f>0.8*2080*0.8</f>
        <v>1331.2</v>
      </c>
      <c r="F28" s="10">
        <f t="shared" si="0"/>
        <v>3993.6</v>
      </c>
      <c r="G28" s="10" t="s">
        <v>57</v>
      </c>
      <c r="H28" s="13" t="s">
        <v>60</v>
      </c>
      <c r="I28" s="15"/>
    </row>
    <row r="29" spans="1:9" s="1" customFormat="1" ht="78" x14ac:dyDescent="0.25">
      <c r="A29" s="9">
        <v>4</v>
      </c>
      <c r="B29" s="10" t="s">
        <v>19</v>
      </c>
      <c r="C29" s="10" t="s">
        <v>17</v>
      </c>
      <c r="D29" s="10">
        <v>4</v>
      </c>
      <c r="E29" s="10">
        <f>0.8*300*0.8</f>
        <v>192</v>
      </c>
      <c r="F29" s="10">
        <f t="shared" si="0"/>
        <v>768</v>
      </c>
      <c r="G29" s="10" t="s">
        <v>57</v>
      </c>
      <c r="H29" s="13" t="s">
        <v>20</v>
      </c>
      <c r="I29" s="15"/>
    </row>
    <row r="30" spans="1:9" s="1" customFormat="1" ht="46.8" x14ac:dyDescent="0.25">
      <c r="A30" s="9">
        <v>5</v>
      </c>
      <c r="B30" s="10" t="s">
        <v>16</v>
      </c>
      <c r="C30" s="10" t="s">
        <v>17</v>
      </c>
      <c r="D30" s="10">
        <v>4</v>
      </c>
      <c r="E30" s="10">
        <f>0.8*2340*0.8</f>
        <v>1497.6</v>
      </c>
      <c r="F30" s="10">
        <f t="shared" si="0"/>
        <v>5990.4</v>
      </c>
      <c r="G30" s="10" t="s">
        <v>57</v>
      </c>
      <c r="H30" s="13" t="s">
        <v>18</v>
      </c>
      <c r="I30" s="16" t="s">
        <v>61</v>
      </c>
    </row>
    <row r="31" spans="1:9" s="1" customFormat="1" x14ac:dyDescent="0.25">
      <c r="A31" s="9">
        <v>6</v>
      </c>
      <c r="B31" s="10" t="s">
        <v>21</v>
      </c>
      <c r="C31" s="10" t="s">
        <v>22</v>
      </c>
      <c r="D31" s="10">
        <v>2</v>
      </c>
      <c r="E31" s="10">
        <f>0.8*190*0.8</f>
        <v>121.6</v>
      </c>
      <c r="F31" s="10">
        <f t="shared" si="0"/>
        <v>243.2</v>
      </c>
      <c r="G31" s="10" t="s">
        <v>57</v>
      </c>
      <c r="H31" s="13" t="s">
        <v>23</v>
      </c>
      <c r="I31" s="16" t="s">
        <v>62</v>
      </c>
    </row>
    <row r="32" spans="1:9" s="1" customFormat="1" ht="31.2" x14ac:dyDescent="0.25">
      <c r="A32" s="9">
        <v>7</v>
      </c>
      <c r="B32" s="10" t="s">
        <v>25</v>
      </c>
      <c r="C32" s="10" t="s">
        <v>17</v>
      </c>
      <c r="D32" s="10">
        <v>5</v>
      </c>
      <c r="E32" s="10">
        <f>0.8*2500*0.8</f>
        <v>1600</v>
      </c>
      <c r="F32" s="10">
        <f t="shared" si="0"/>
        <v>8000</v>
      </c>
      <c r="G32" s="10" t="s">
        <v>57</v>
      </c>
      <c r="H32" s="13" t="s">
        <v>26</v>
      </c>
      <c r="I32" s="16" t="s">
        <v>63</v>
      </c>
    </row>
    <row r="33" spans="1:9" s="1" customFormat="1" x14ac:dyDescent="0.25">
      <c r="A33" s="9" t="s">
        <v>27</v>
      </c>
      <c r="B33" s="10" t="s">
        <v>28</v>
      </c>
      <c r="C33" s="11"/>
      <c r="D33" s="11"/>
      <c r="E33" s="11"/>
      <c r="F33" s="11"/>
      <c r="G33" s="11"/>
      <c r="H33" s="22"/>
      <c r="I33" s="15"/>
    </row>
    <row r="34" spans="1:9" s="2" customFormat="1" ht="46.8" x14ac:dyDescent="0.25">
      <c r="A34" s="9">
        <v>1</v>
      </c>
      <c r="B34" s="10" t="s">
        <v>32</v>
      </c>
      <c r="C34" s="10" t="s">
        <v>22</v>
      </c>
      <c r="D34" s="10">
        <v>24</v>
      </c>
      <c r="E34" s="10">
        <f>(160+160+160+460+960+130+160)*0.8*0.8</f>
        <v>1401.6</v>
      </c>
      <c r="F34" s="10">
        <f>E34*D34</f>
        <v>33638.400000000001</v>
      </c>
      <c r="G34" s="10" t="s">
        <v>57</v>
      </c>
      <c r="H34" s="13" t="s">
        <v>33</v>
      </c>
      <c r="I34" s="16" t="s">
        <v>64</v>
      </c>
    </row>
    <row r="35" spans="1:9" s="1" customFormat="1" ht="62.4" x14ac:dyDescent="0.25">
      <c r="A35" s="9">
        <v>2</v>
      </c>
      <c r="B35" s="10" t="s">
        <v>65</v>
      </c>
      <c r="C35" s="10" t="s">
        <v>66</v>
      </c>
      <c r="D35" s="10">
        <v>15</v>
      </c>
      <c r="E35" s="10">
        <f>(160+160+160+460+960+130+160)*0.8*0.8</f>
        <v>1401.6</v>
      </c>
      <c r="F35" s="10">
        <f>E35*D35</f>
        <v>21024</v>
      </c>
      <c r="G35" s="10" t="s">
        <v>57</v>
      </c>
      <c r="H35" s="13" t="s">
        <v>36</v>
      </c>
      <c r="I35" s="16" t="s">
        <v>37</v>
      </c>
    </row>
    <row r="36" spans="1:9" s="1" customFormat="1" ht="31.2" x14ac:dyDescent="0.25">
      <c r="A36" s="9">
        <v>3</v>
      </c>
      <c r="B36" s="10" t="s">
        <v>67</v>
      </c>
      <c r="C36" s="10" t="s">
        <v>30</v>
      </c>
      <c r="D36" s="10">
        <v>10</v>
      </c>
      <c r="E36" s="10">
        <f>(160+190)*0.8*0.8</f>
        <v>224</v>
      </c>
      <c r="F36" s="10">
        <f>E36*D36</f>
        <v>2240</v>
      </c>
      <c r="G36" s="10" t="s">
        <v>57</v>
      </c>
      <c r="H36" s="13" t="s">
        <v>31</v>
      </c>
      <c r="I36" s="16" t="s">
        <v>68</v>
      </c>
    </row>
    <row r="37" spans="1:9" s="1" customFormat="1" x14ac:dyDescent="0.25">
      <c r="A37" s="9" t="s">
        <v>38</v>
      </c>
      <c r="B37" s="10" t="s">
        <v>69</v>
      </c>
      <c r="C37" s="11"/>
      <c r="D37" s="11"/>
      <c r="E37" s="11"/>
      <c r="F37" s="11"/>
      <c r="G37" s="11"/>
      <c r="H37" s="22"/>
      <c r="I37" s="15"/>
    </row>
    <row r="38" spans="1:9" s="1" customFormat="1" ht="46.8" x14ac:dyDescent="0.25">
      <c r="A38" s="9">
        <v>1</v>
      </c>
      <c r="B38" s="10" t="s">
        <v>51</v>
      </c>
      <c r="C38" s="10" t="s">
        <v>17</v>
      </c>
      <c r="D38" s="10">
        <v>28</v>
      </c>
      <c r="E38" s="10">
        <f>(160+220+160+190+150)*0.8*0.8</f>
        <v>563.20000000000005</v>
      </c>
      <c r="F38" s="10">
        <f>E38*D38</f>
        <v>15769.6</v>
      </c>
      <c r="G38" s="10" t="s">
        <v>57</v>
      </c>
      <c r="H38" s="13" t="s">
        <v>53</v>
      </c>
      <c r="I38" s="15"/>
    </row>
    <row r="39" spans="1:9" s="1" customFormat="1" ht="62.4" x14ac:dyDescent="0.25">
      <c r="A39" s="9">
        <v>2</v>
      </c>
      <c r="B39" s="10" t="s">
        <v>70</v>
      </c>
      <c r="C39" s="10" t="s">
        <v>17</v>
      </c>
      <c r="D39" s="10">
        <v>20</v>
      </c>
      <c r="E39" s="10">
        <f>0.8*880*0.8</f>
        <v>563.20000000000005</v>
      </c>
      <c r="F39" s="10">
        <f>E39*D39</f>
        <v>11264</v>
      </c>
      <c r="G39" s="10" t="s">
        <v>57</v>
      </c>
      <c r="H39" s="13" t="s">
        <v>71</v>
      </c>
      <c r="I39" s="15"/>
    </row>
    <row r="40" spans="1:9" s="1" customFormat="1" x14ac:dyDescent="0.25">
      <c r="A40" s="9" t="s">
        <v>49</v>
      </c>
      <c r="B40" s="10" t="s">
        <v>39</v>
      </c>
      <c r="C40" s="11"/>
      <c r="D40" s="11"/>
      <c r="E40" s="11"/>
      <c r="F40" s="11"/>
      <c r="G40" s="11"/>
      <c r="H40" s="22"/>
      <c r="I40" s="15"/>
    </row>
    <row r="41" spans="1:9" s="1" customFormat="1" ht="46.8" x14ac:dyDescent="0.25">
      <c r="A41" s="9">
        <v>1</v>
      </c>
      <c r="B41" s="10" t="s">
        <v>40</v>
      </c>
      <c r="C41" s="10" t="s">
        <v>41</v>
      </c>
      <c r="D41" s="10">
        <v>123</v>
      </c>
      <c r="E41" s="10">
        <f>(160+220+110+110+110)*0.8*0.8</f>
        <v>454.4</v>
      </c>
      <c r="F41" s="10">
        <f t="shared" ref="F41:F47" si="1">E41*D41</f>
        <v>55891.199999999997</v>
      </c>
      <c r="G41" s="10" t="s">
        <v>57</v>
      </c>
      <c r="H41" s="13" t="s">
        <v>42</v>
      </c>
      <c r="I41" s="15"/>
    </row>
    <row r="42" spans="1:9" s="1" customFormat="1" ht="31.2" x14ac:dyDescent="0.25">
      <c r="A42" s="9">
        <v>2</v>
      </c>
      <c r="B42" s="10" t="s">
        <v>72</v>
      </c>
      <c r="C42" s="10" t="s">
        <v>17</v>
      </c>
      <c r="D42" s="10">
        <v>11</v>
      </c>
      <c r="E42" s="10">
        <f>(160+1080+880)*0.8*0.8</f>
        <v>1356.8</v>
      </c>
      <c r="F42" s="10">
        <f t="shared" si="1"/>
        <v>14924.8</v>
      </c>
      <c r="G42" s="10" t="s">
        <v>57</v>
      </c>
      <c r="H42" s="13" t="s">
        <v>73</v>
      </c>
      <c r="I42" s="15"/>
    </row>
    <row r="43" spans="1:9" s="1" customFormat="1" ht="46.8" x14ac:dyDescent="0.25">
      <c r="A43" s="9">
        <v>3</v>
      </c>
      <c r="B43" s="10" t="s">
        <v>43</v>
      </c>
      <c r="C43" s="10" t="s">
        <v>17</v>
      </c>
      <c r="D43" s="10">
        <v>2</v>
      </c>
      <c r="E43" s="10">
        <f>0.8*1300*0.8</f>
        <v>832</v>
      </c>
      <c r="F43" s="10">
        <f t="shared" si="1"/>
        <v>1664</v>
      </c>
      <c r="G43" s="10" t="s">
        <v>57</v>
      </c>
      <c r="H43" s="13" t="s">
        <v>44</v>
      </c>
      <c r="I43" s="15"/>
    </row>
    <row r="44" spans="1:9" s="1" customFormat="1" ht="62.4" x14ac:dyDescent="0.25">
      <c r="A44" s="9">
        <v>4</v>
      </c>
      <c r="B44" s="10" t="s">
        <v>45</v>
      </c>
      <c r="C44" s="10" t="s">
        <v>17</v>
      </c>
      <c r="D44" s="10">
        <v>1</v>
      </c>
      <c r="E44" s="10">
        <f>0.8*2100*0.8</f>
        <v>1344</v>
      </c>
      <c r="F44" s="10">
        <f t="shared" si="1"/>
        <v>1344</v>
      </c>
      <c r="G44" s="10" t="s">
        <v>57</v>
      </c>
      <c r="H44" s="13" t="s">
        <v>46</v>
      </c>
      <c r="I44" s="15"/>
    </row>
    <row r="45" spans="1:9" s="1" customFormat="1" ht="46.8" x14ac:dyDescent="0.25">
      <c r="A45" s="9">
        <v>5</v>
      </c>
      <c r="B45" s="10" t="s">
        <v>74</v>
      </c>
      <c r="C45" s="10" t="s">
        <v>17</v>
      </c>
      <c r="D45" s="10">
        <v>4</v>
      </c>
      <c r="E45" s="10">
        <f>(160+160+1030)*0.8*0.8</f>
        <v>864</v>
      </c>
      <c r="F45" s="10">
        <f t="shared" si="1"/>
        <v>3456</v>
      </c>
      <c r="G45" s="10" t="s">
        <v>57</v>
      </c>
      <c r="H45" s="13" t="s">
        <v>75</v>
      </c>
      <c r="I45" s="15"/>
    </row>
    <row r="46" spans="1:9" s="1" customFormat="1" x14ac:dyDescent="0.25">
      <c r="A46" s="9">
        <v>6</v>
      </c>
      <c r="B46" s="10" t="s">
        <v>76</v>
      </c>
      <c r="C46" s="10" t="s">
        <v>77</v>
      </c>
      <c r="D46" s="10">
        <v>16</v>
      </c>
      <c r="E46" s="10">
        <f>0.8*380*0.8</f>
        <v>243.2</v>
      </c>
      <c r="F46" s="10">
        <f t="shared" si="1"/>
        <v>3891.2</v>
      </c>
      <c r="G46" s="10" t="s">
        <v>57</v>
      </c>
      <c r="H46" s="13" t="s">
        <v>78</v>
      </c>
      <c r="I46" s="15"/>
    </row>
    <row r="47" spans="1:9" s="1" customFormat="1" x14ac:dyDescent="0.25">
      <c r="A47" s="9">
        <v>7</v>
      </c>
      <c r="B47" s="10" t="s">
        <v>79</v>
      </c>
      <c r="C47" s="10" t="s">
        <v>17</v>
      </c>
      <c r="D47" s="10">
        <v>1</v>
      </c>
      <c r="E47" s="10">
        <f>320*0.8*0.8</f>
        <v>204.8</v>
      </c>
      <c r="F47" s="10">
        <f t="shared" si="1"/>
        <v>204.8</v>
      </c>
      <c r="G47" s="10" t="s">
        <v>57</v>
      </c>
      <c r="H47" s="13" t="s">
        <v>80</v>
      </c>
      <c r="I47" s="15"/>
    </row>
    <row r="48" spans="1:9" s="1" customFormat="1" x14ac:dyDescent="0.25">
      <c r="A48" s="28" t="s">
        <v>81</v>
      </c>
      <c r="B48" s="29"/>
      <c r="C48" s="29"/>
      <c r="D48" s="29"/>
      <c r="E48" s="29"/>
      <c r="F48" s="29"/>
      <c r="G48" s="29"/>
      <c r="H48" s="30"/>
      <c r="I48" s="31"/>
    </row>
    <row r="49" spans="1:9" s="1" customFormat="1" x14ac:dyDescent="0.25">
      <c r="A49" s="9" t="s">
        <v>9</v>
      </c>
      <c r="B49" s="10" t="s">
        <v>10</v>
      </c>
      <c r="C49" s="11"/>
      <c r="D49" s="11"/>
      <c r="E49" s="11"/>
      <c r="F49" s="11"/>
      <c r="G49" s="11"/>
      <c r="H49" s="22"/>
      <c r="I49" s="15"/>
    </row>
    <row r="50" spans="1:9" s="1" customFormat="1" ht="62.4" x14ac:dyDescent="0.25">
      <c r="A50" s="9">
        <v>1</v>
      </c>
      <c r="B50" s="10" t="s">
        <v>82</v>
      </c>
      <c r="C50" s="10" t="s">
        <v>12</v>
      </c>
      <c r="D50" s="10">
        <v>43</v>
      </c>
      <c r="E50" s="10">
        <f>0.8*1200*0.8</f>
        <v>768</v>
      </c>
      <c r="F50" s="10">
        <f t="shared" ref="F50:F55" si="2">E50*D50</f>
        <v>33024</v>
      </c>
      <c r="G50" s="10" t="s">
        <v>81</v>
      </c>
      <c r="H50" s="13" t="s">
        <v>13</v>
      </c>
      <c r="I50" s="23"/>
    </row>
    <row r="51" spans="1:9" s="1" customFormat="1" ht="78" x14ac:dyDescent="0.25">
      <c r="A51" s="9">
        <v>2</v>
      </c>
      <c r="B51" s="10" t="s">
        <v>83</v>
      </c>
      <c r="C51" s="10" t="s">
        <v>12</v>
      </c>
      <c r="D51" s="10">
        <v>73</v>
      </c>
      <c r="E51" s="10">
        <f>0.8*1200*0.8</f>
        <v>768</v>
      </c>
      <c r="F51" s="10">
        <f t="shared" si="2"/>
        <v>56064</v>
      </c>
      <c r="G51" s="10" t="s">
        <v>81</v>
      </c>
      <c r="H51" s="13" t="s">
        <v>15</v>
      </c>
      <c r="I51" s="15"/>
    </row>
    <row r="52" spans="1:9" s="1" customFormat="1" ht="46.8" x14ac:dyDescent="0.25">
      <c r="A52" s="9">
        <v>3</v>
      </c>
      <c r="B52" s="10" t="s">
        <v>16</v>
      </c>
      <c r="C52" s="10" t="s">
        <v>17</v>
      </c>
      <c r="D52" s="10">
        <v>4</v>
      </c>
      <c r="E52" s="10">
        <f>0.8*2340*0.8</f>
        <v>1497.6</v>
      </c>
      <c r="F52" s="10">
        <f t="shared" si="2"/>
        <v>5990.4</v>
      </c>
      <c r="G52" s="10" t="s">
        <v>81</v>
      </c>
      <c r="H52" s="13" t="s">
        <v>18</v>
      </c>
      <c r="I52" s="15"/>
    </row>
    <row r="53" spans="1:9" s="1" customFormat="1" ht="78" x14ac:dyDescent="0.25">
      <c r="A53" s="9">
        <v>4</v>
      </c>
      <c r="B53" s="10" t="s">
        <v>19</v>
      </c>
      <c r="C53" s="10" t="s">
        <v>17</v>
      </c>
      <c r="D53" s="10">
        <v>14</v>
      </c>
      <c r="E53" s="10">
        <f>0.8*300*0.8</f>
        <v>192</v>
      </c>
      <c r="F53" s="10">
        <f t="shared" si="2"/>
        <v>2688</v>
      </c>
      <c r="G53" s="10" t="s">
        <v>81</v>
      </c>
      <c r="H53" s="13" t="s">
        <v>20</v>
      </c>
      <c r="I53" s="15"/>
    </row>
    <row r="54" spans="1:9" s="1" customFormat="1" x14ac:dyDescent="0.25">
      <c r="A54" s="9">
        <v>5</v>
      </c>
      <c r="B54" s="10" t="s">
        <v>21</v>
      </c>
      <c r="C54" s="10" t="s">
        <v>22</v>
      </c>
      <c r="D54" s="10">
        <v>5</v>
      </c>
      <c r="E54" s="10">
        <f>0.8*190*0.8</f>
        <v>121.6</v>
      </c>
      <c r="F54" s="10">
        <f t="shared" si="2"/>
        <v>608</v>
      </c>
      <c r="G54" s="10" t="s">
        <v>81</v>
      </c>
      <c r="H54" s="13" t="s">
        <v>23</v>
      </c>
      <c r="I54" s="16" t="s">
        <v>84</v>
      </c>
    </row>
    <row r="55" spans="1:9" s="1" customFormat="1" ht="31.2" x14ac:dyDescent="0.25">
      <c r="A55" s="9">
        <v>6</v>
      </c>
      <c r="B55" s="10" t="s">
        <v>25</v>
      </c>
      <c r="C55" s="10" t="s">
        <v>17</v>
      </c>
      <c r="D55" s="10">
        <v>3</v>
      </c>
      <c r="E55" s="10">
        <f>0.8*2500*0.8</f>
        <v>1600</v>
      </c>
      <c r="F55" s="10">
        <f t="shared" si="2"/>
        <v>4800</v>
      </c>
      <c r="G55" s="10" t="s">
        <v>81</v>
      </c>
      <c r="H55" s="13" t="s">
        <v>26</v>
      </c>
      <c r="I55" s="15"/>
    </row>
    <row r="56" spans="1:9" s="1" customFormat="1" x14ac:dyDescent="0.25">
      <c r="A56" s="9" t="s">
        <v>27</v>
      </c>
      <c r="B56" s="10" t="s">
        <v>85</v>
      </c>
      <c r="C56" s="11"/>
      <c r="D56" s="11"/>
      <c r="E56" s="11"/>
      <c r="F56" s="11"/>
      <c r="G56" s="11"/>
      <c r="H56" s="22"/>
      <c r="I56" s="15"/>
    </row>
    <row r="57" spans="1:9" s="2" customFormat="1" ht="46.8" x14ac:dyDescent="0.25">
      <c r="A57" s="9">
        <v>1</v>
      </c>
      <c r="B57" s="10" t="s">
        <v>32</v>
      </c>
      <c r="C57" s="10" t="s">
        <v>22</v>
      </c>
      <c r="D57" s="10">
        <v>22</v>
      </c>
      <c r="E57" s="10">
        <f>(160+160+160+460+960+130+160)*0.8*0.8</f>
        <v>1401.6</v>
      </c>
      <c r="F57" s="10">
        <f t="shared" ref="F57:F66" si="3">E57*D57</f>
        <v>30835.200000000001</v>
      </c>
      <c r="G57" s="10" t="s">
        <v>81</v>
      </c>
      <c r="H57" s="13" t="s">
        <v>33</v>
      </c>
      <c r="I57" s="16" t="s">
        <v>86</v>
      </c>
    </row>
    <row r="58" spans="1:9" s="1" customFormat="1" ht="62.4" x14ac:dyDescent="0.25">
      <c r="A58" s="9">
        <v>2</v>
      </c>
      <c r="B58" s="10" t="s">
        <v>65</v>
      </c>
      <c r="C58" s="10" t="s">
        <v>22</v>
      </c>
      <c r="D58" s="10">
        <v>20</v>
      </c>
      <c r="E58" s="10">
        <f>(160+160+160+460+960+130+160)*0.8*0.8</f>
        <v>1401.6</v>
      </c>
      <c r="F58" s="10">
        <f t="shared" si="3"/>
        <v>28032</v>
      </c>
      <c r="G58" s="10" t="s">
        <v>81</v>
      </c>
      <c r="H58" s="13" t="s">
        <v>36</v>
      </c>
      <c r="I58" s="16" t="s">
        <v>37</v>
      </c>
    </row>
    <row r="59" spans="1:9" s="1" customFormat="1" ht="31.2" x14ac:dyDescent="0.25">
      <c r="A59" s="9">
        <v>3</v>
      </c>
      <c r="B59" s="10" t="s">
        <v>87</v>
      </c>
      <c r="C59" s="10" t="s">
        <v>22</v>
      </c>
      <c r="D59" s="10">
        <v>36</v>
      </c>
      <c r="E59" s="10">
        <f>(160+190)*0.8*0.8</f>
        <v>224</v>
      </c>
      <c r="F59" s="10">
        <f t="shared" si="3"/>
        <v>8064</v>
      </c>
      <c r="G59" s="10" t="s">
        <v>81</v>
      </c>
      <c r="H59" s="13" t="s">
        <v>31</v>
      </c>
      <c r="I59" s="16" t="s">
        <v>88</v>
      </c>
    </row>
    <row r="60" spans="1:9" s="1" customFormat="1" ht="46.8" x14ac:dyDescent="0.25">
      <c r="A60" s="9">
        <v>4</v>
      </c>
      <c r="B60" s="10" t="s">
        <v>89</v>
      </c>
      <c r="C60" s="10" t="s">
        <v>30</v>
      </c>
      <c r="D60" s="10">
        <v>36</v>
      </c>
      <c r="E60" s="10">
        <f>0.8*460*0.8</f>
        <v>294.39999999999998</v>
      </c>
      <c r="F60" s="10">
        <f t="shared" si="3"/>
        <v>10598.4</v>
      </c>
      <c r="G60" s="10" t="s">
        <v>81</v>
      </c>
      <c r="H60" s="13" t="s">
        <v>90</v>
      </c>
      <c r="I60" s="15"/>
    </row>
    <row r="61" spans="1:9" s="1" customFormat="1" x14ac:dyDescent="0.25">
      <c r="A61" s="9" t="s">
        <v>38</v>
      </c>
      <c r="B61" s="10" t="s">
        <v>91</v>
      </c>
      <c r="C61" s="11"/>
      <c r="D61" s="11"/>
      <c r="E61" s="11"/>
      <c r="F61" s="11"/>
      <c r="G61" s="11"/>
      <c r="H61" s="22"/>
      <c r="I61" s="15"/>
    </row>
    <row r="62" spans="1:9" s="1" customFormat="1" ht="62.4" x14ac:dyDescent="0.25">
      <c r="A62" s="9">
        <v>1</v>
      </c>
      <c r="B62" s="10" t="s">
        <v>92</v>
      </c>
      <c r="C62" s="10" t="s">
        <v>77</v>
      </c>
      <c r="D62" s="10">
        <v>37</v>
      </c>
      <c r="E62" s="10">
        <f>(160+160+160+160+160)*0.8*0.8</f>
        <v>512</v>
      </c>
      <c r="F62" s="10">
        <f t="shared" si="3"/>
        <v>18944</v>
      </c>
      <c r="G62" s="10" t="s">
        <v>81</v>
      </c>
      <c r="H62" s="13" t="s">
        <v>93</v>
      </c>
      <c r="I62" s="15"/>
    </row>
    <row r="63" spans="1:9" s="1" customFormat="1" ht="31.2" x14ac:dyDescent="0.25">
      <c r="A63" s="9">
        <v>2</v>
      </c>
      <c r="B63" s="10" t="s">
        <v>94</v>
      </c>
      <c r="C63" s="10" t="s">
        <v>17</v>
      </c>
      <c r="D63" s="10">
        <v>2</v>
      </c>
      <c r="E63" s="10">
        <f>(160+220+220+1460)*0.8*0.8</f>
        <v>1318.4</v>
      </c>
      <c r="F63" s="10">
        <f t="shared" si="3"/>
        <v>2636.8</v>
      </c>
      <c r="G63" s="10" t="s">
        <v>81</v>
      </c>
      <c r="H63" s="13" t="s">
        <v>95</v>
      </c>
      <c r="I63" s="15"/>
    </row>
    <row r="64" spans="1:9" s="1" customFormat="1" x14ac:dyDescent="0.25">
      <c r="A64" s="9">
        <v>3</v>
      </c>
      <c r="B64" s="10" t="s">
        <v>96</v>
      </c>
      <c r="C64" s="10" t="s">
        <v>22</v>
      </c>
      <c r="D64" s="10">
        <v>149</v>
      </c>
      <c r="E64" s="10">
        <f>(160+220)*0.8*0.8</f>
        <v>243.2</v>
      </c>
      <c r="F64" s="10">
        <f t="shared" si="3"/>
        <v>36236.800000000003</v>
      </c>
      <c r="G64" s="10" t="s">
        <v>81</v>
      </c>
      <c r="H64" s="13" t="s">
        <v>97</v>
      </c>
      <c r="I64" s="15"/>
    </row>
    <row r="65" spans="1:9" s="1" customFormat="1" x14ac:dyDescent="0.25">
      <c r="A65" s="9">
        <v>4</v>
      </c>
      <c r="B65" s="10" t="s">
        <v>98</v>
      </c>
      <c r="C65" s="10" t="s">
        <v>30</v>
      </c>
      <c r="D65" s="10">
        <v>1</v>
      </c>
      <c r="E65" s="10">
        <f>0.8*4100*0.8</f>
        <v>2624</v>
      </c>
      <c r="F65" s="10">
        <f t="shared" si="3"/>
        <v>2624</v>
      </c>
      <c r="G65" s="10" t="s">
        <v>81</v>
      </c>
      <c r="H65" s="13" t="s">
        <v>99</v>
      </c>
      <c r="I65" s="15"/>
    </row>
    <row r="66" spans="1:9" s="1" customFormat="1" ht="31.2" x14ac:dyDescent="0.25">
      <c r="A66" s="9">
        <v>5</v>
      </c>
      <c r="B66" s="10" t="s">
        <v>100</v>
      </c>
      <c r="C66" s="10" t="s">
        <v>17</v>
      </c>
      <c r="D66" s="10">
        <v>9</v>
      </c>
      <c r="E66" s="10">
        <f>0.8*880*0.8</f>
        <v>563.20000000000005</v>
      </c>
      <c r="F66" s="10">
        <f t="shared" si="3"/>
        <v>5068.8</v>
      </c>
      <c r="G66" s="10" t="s">
        <v>81</v>
      </c>
      <c r="H66" s="13" t="s">
        <v>101</v>
      </c>
      <c r="I66" s="15"/>
    </row>
    <row r="67" spans="1:9" s="1" customFormat="1" x14ac:dyDescent="0.25">
      <c r="A67" s="9" t="s">
        <v>49</v>
      </c>
      <c r="B67" s="10" t="s">
        <v>39</v>
      </c>
      <c r="C67" s="11"/>
      <c r="D67" s="11"/>
      <c r="E67" s="11"/>
      <c r="F67" s="11"/>
      <c r="G67" s="11"/>
      <c r="H67" s="22"/>
      <c r="I67" s="15"/>
    </row>
    <row r="68" spans="1:9" s="1" customFormat="1" ht="46.8" x14ac:dyDescent="0.25">
      <c r="A68" s="9">
        <v>1</v>
      </c>
      <c r="B68" s="10" t="s">
        <v>40</v>
      </c>
      <c r="C68" s="10" t="s">
        <v>41</v>
      </c>
      <c r="D68" s="10">
        <v>261</v>
      </c>
      <c r="E68" s="10">
        <f>(160+220+110+110+110)*0.8*0.8</f>
        <v>454.4</v>
      </c>
      <c r="F68" s="10">
        <f t="shared" ref="F68:F74" si="4">E68*D68</f>
        <v>118598.39999999999</v>
      </c>
      <c r="G68" s="10" t="s">
        <v>81</v>
      </c>
      <c r="H68" s="13" t="s">
        <v>42</v>
      </c>
      <c r="I68" s="15"/>
    </row>
    <row r="69" spans="1:9" s="1" customFormat="1" ht="31.2" x14ac:dyDescent="0.25">
      <c r="A69" s="9">
        <v>2</v>
      </c>
      <c r="B69" s="10" t="s">
        <v>72</v>
      </c>
      <c r="C69" s="10" t="s">
        <v>17</v>
      </c>
      <c r="D69" s="10">
        <v>13</v>
      </c>
      <c r="E69" s="10">
        <f>(160+1080+880)*0.8*0.8</f>
        <v>1356.8</v>
      </c>
      <c r="F69" s="10">
        <f t="shared" si="4"/>
        <v>17638.400000000001</v>
      </c>
      <c r="G69" s="10" t="s">
        <v>81</v>
      </c>
      <c r="H69" s="13" t="s">
        <v>73</v>
      </c>
      <c r="I69" s="15"/>
    </row>
    <row r="70" spans="1:9" s="1" customFormat="1" ht="46.8" x14ac:dyDescent="0.25">
      <c r="A70" s="9">
        <v>3</v>
      </c>
      <c r="B70" s="10" t="s">
        <v>43</v>
      </c>
      <c r="C70" s="10" t="s">
        <v>17</v>
      </c>
      <c r="D70" s="10">
        <v>2</v>
      </c>
      <c r="E70" s="10">
        <f>0.8*1300*0.8</f>
        <v>832</v>
      </c>
      <c r="F70" s="10">
        <f t="shared" si="4"/>
        <v>1664</v>
      </c>
      <c r="G70" s="10" t="s">
        <v>81</v>
      </c>
      <c r="H70" s="13" t="s">
        <v>44</v>
      </c>
      <c r="I70" s="15"/>
    </row>
    <row r="71" spans="1:9" s="1" customFormat="1" ht="62.4" x14ac:dyDescent="0.25">
      <c r="A71" s="9">
        <v>4</v>
      </c>
      <c r="B71" s="10" t="s">
        <v>45</v>
      </c>
      <c r="C71" s="10" t="s">
        <v>17</v>
      </c>
      <c r="D71" s="10">
        <v>1</v>
      </c>
      <c r="E71" s="10">
        <f>0.8*2100*0.8</f>
        <v>1344</v>
      </c>
      <c r="F71" s="10">
        <f t="shared" si="4"/>
        <v>1344</v>
      </c>
      <c r="G71" s="10" t="s">
        <v>81</v>
      </c>
      <c r="H71" s="13" t="s">
        <v>46</v>
      </c>
      <c r="I71" s="15"/>
    </row>
    <row r="72" spans="1:9" s="1" customFormat="1" ht="46.8" x14ac:dyDescent="0.25">
      <c r="A72" s="9">
        <v>5</v>
      </c>
      <c r="B72" s="10" t="s">
        <v>47</v>
      </c>
      <c r="C72" s="10" t="s">
        <v>17</v>
      </c>
      <c r="D72" s="10">
        <v>9</v>
      </c>
      <c r="E72" s="10">
        <f>0.8*1170*0.8</f>
        <v>748.8</v>
      </c>
      <c r="F72" s="10">
        <f t="shared" si="4"/>
        <v>6739.2</v>
      </c>
      <c r="G72" s="10" t="s">
        <v>81</v>
      </c>
      <c r="H72" s="13" t="s">
        <v>48</v>
      </c>
      <c r="I72" s="15"/>
    </row>
    <row r="73" spans="1:9" s="1" customFormat="1" ht="46.8" x14ac:dyDescent="0.25">
      <c r="A73" s="9">
        <v>6</v>
      </c>
      <c r="B73" s="10" t="s">
        <v>102</v>
      </c>
      <c r="C73" s="10" t="s">
        <v>17</v>
      </c>
      <c r="D73" s="10">
        <v>1</v>
      </c>
      <c r="E73" s="10">
        <f>0.8*1350*0.8</f>
        <v>864</v>
      </c>
      <c r="F73" s="10">
        <f t="shared" si="4"/>
        <v>864</v>
      </c>
      <c r="G73" s="10" t="s">
        <v>81</v>
      </c>
      <c r="H73" s="13" t="s">
        <v>75</v>
      </c>
      <c r="I73" s="15"/>
    </row>
    <row r="74" spans="1:9" s="1" customFormat="1" x14ac:dyDescent="0.25">
      <c r="A74" s="9">
        <v>7</v>
      </c>
      <c r="B74" s="10" t="s">
        <v>79</v>
      </c>
      <c r="C74" s="10" t="s">
        <v>17</v>
      </c>
      <c r="D74" s="10">
        <v>6</v>
      </c>
      <c r="E74" s="10">
        <f>320*0.8*0.8</f>
        <v>204.8</v>
      </c>
      <c r="F74" s="10">
        <f t="shared" si="4"/>
        <v>1228.8</v>
      </c>
      <c r="G74" s="10" t="s">
        <v>81</v>
      </c>
      <c r="H74" s="13" t="s">
        <v>80</v>
      </c>
      <c r="I74" s="15"/>
    </row>
    <row r="75" spans="1:9" s="1" customFormat="1" x14ac:dyDescent="0.25">
      <c r="A75" s="9" t="s">
        <v>103</v>
      </c>
      <c r="B75" s="10" t="s">
        <v>104</v>
      </c>
      <c r="C75" s="11"/>
      <c r="D75" s="11"/>
      <c r="E75" s="11"/>
      <c r="F75" s="11"/>
      <c r="G75" s="11"/>
      <c r="H75" s="22"/>
      <c r="I75" s="15"/>
    </row>
    <row r="76" spans="1:9" s="1" customFormat="1" x14ac:dyDescent="0.25">
      <c r="A76" s="9">
        <v>1</v>
      </c>
      <c r="B76" s="10" t="s">
        <v>105</v>
      </c>
      <c r="C76" s="10" t="s">
        <v>17</v>
      </c>
      <c r="D76" s="10">
        <v>22</v>
      </c>
      <c r="E76" s="10">
        <f>160*6*0.8*0.8</f>
        <v>614.4</v>
      </c>
      <c r="F76" s="10">
        <f>E76*D76</f>
        <v>13516.8</v>
      </c>
      <c r="G76" s="10" t="s">
        <v>81</v>
      </c>
      <c r="H76" s="13" t="s">
        <v>106</v>
      </c>
      <c r="I76" s="15"/>
    </row>
    <row r="77" spans="1:9" s="1" customFormat="1" x14ac:dyDescent="0.25">
      <c r="A77" s="28" t="s">
        <v>107</v>
      </c>
      <c r="B77" s="29"/>
      <c r="C77" s="29"/>
      <c r="D77" s="29"/>
      <c r="E77" s="29"/>
      <c r="F77" s="29"/>
      <c r="G77" s="29"/>
      <c r="H77" s="30"/>
      <c r="I77" s="31"/>
    </row>
    <row r="78" spans="1:9" s="1" customFormat="1" x14ac:dyDescent="0.25">
      <c r="A78" s="9" t="s">
        <v>9</v>
      </c>
      <c r="B78" s="10" t="s">
        <v>10</v>
      </c>
      <c r="C78" s="11"/>
      <c r="D78" s="11"/>
      <c r="E78" s="11"/>
      <c r="F78" s="11"/>
      <c r="G78" s="11"/>
      <c r="H78" s="22"/>
      <c r="I78" s="15"/>
    </row>
    <row r="79" spans="1:9" s="1" customFormat="1" ht="62.4" x14ac:dyDescent="0.25">
      <c r="A79" s="9">
        <v>1</v>
      </c>
      <c r="B79" s="10" t="s">
        <v>11</v>
      </c>
      <c r="C79" s="10" t="s">
        <v>12</v>
      </c>
      <c r="D79" s="10">
        <v>14</v>
      </c>
      <c r="E79" s="10">
        <f>0.8*1200*0.8</f>
        <v>768</v>
      </c>
      <c r="F79" s="10">
        <f t="shared" ref="F79:F85" si="5">E79*D79</f>
        <v>10752</v>
      </c>
      <c r="G79" s="10" t="s">
        <v>107</v>
      </c>
      <c r="H79" s="13" t="s">
        <v>13</v>
      </c>
      <c r="I79" s="16" t="s">
        <v>108</v>
      </c>
    </row>
    <row r="80" spans="1:9" s="1" customFormat="1" ht="78" x14ac:dyDescent="0.25">
      <c r="A80" s="9">
        <v>2</v>
      </c>
      <c r="B80" s="10" t="s">
        <v>14</v>
      </c>
      <c r="C80" s="10" t="s">
        <v>12</v>
      </c>
      <c r="D80" s="10">
        <v>25</v>
      </c>
      <c r="E80" s="10">
        <f>0.8*1200*0.8</f>
        <v>768</v>
      </c>
      <c r="F80" s="10">
        <f t="shared" si="5"/>
        <v>19200</v>
      </c>
      <c r="G80" s="10" t="s">
        <v>107</v>
      </c>
      <c r="H80" s="13" t="s">
        <v>15</v>
      </c>
      <c r="I80" s="15"/>
    </row>
    <row r="81" spans="1:9" s="1" customFormat="1" ht="78" x14ac:dyDescent="0.25">
      <c r="A81" s="9">
        <v>3</v>
      </c>
      <c r="B81" s="10" t="s">
        <v>19</v>
      </c>
      <c r="C81" s="10" t="s">
        <v>17</v>
      </c>
      <c r="D81" s="10">
        <v>5</v>
      </c>
      <c r="E81" s="10">
        <f>0.8*300*0.8</f>
        <v>192</v>
      </c>
      <c r="F81" s="10">
        <f t="shared" si="5"/>
        <v>960</v>
      </c>
      <c r="G81" s="10" t="s">
        <v>107</v>
      </c>
      <c r="H81" s="13" t="s">
        <v>20</v>
      </c>
      <c r="I81" s="15"/>
    </row>
    <row r="82" spans="1:9" s="1" customFormat="1" ht="46.8" x14ac:dyDescent="0.25">
      <c r="A82" s="9">
        <v>4</v>
      </c>
      <c r="B82" s="10" t="s">
        <v>16</v>
      </c>
      <c r="C82" s="10" t="s">
        <v>17</v>
      </c>
      <c r="D82" s="10">
        <v>3</v>
      </c>
      <c r="E82" s="10">
        <f>0.8*2340*0.8</f>
        <v>1497.6</v>
      </c>
      <c r="F82" s="10">
        <f t="shared" si="5"/>
        <v>4492.8</v>
      </c>
      <c r="G82" s="10" t="s">
        <v>107</v>
      </c>
      <c r="H82" s="13" t="s">
        <v>18</v>
      </c>
      <c r="I82" s="15"/>
    </row>
    <row r="83" spans="1:9" s="1" customFormat="1" ht="46.8" x14ac:dyDescent="0.25">
      <c r="A83" s="9">
        <v>5</v>
      </c>
      <c r="B83" s="10" t="s">
        <v>109</v>
      </c>
      <c r="C83" s="10" t="s">
        <v>17</v>
      </c>
      <c r="D83" s="10">
        <v>2</v>
      </c>
      <c r="E83" s="10">
        <f>0.8*2080*0.8</f>
        <v>1331.2</v>
      </c>
      <c r="F83" s="10">
        <f t="shared" si="5"/>
        <v>2662.4</v>
      </c>
      <c r="G83" s="10" t="s">
        <v>107</v>
      </c>
      <c r="H83" s="13" t="s">
        <v>60</v>
      </c>
      <c r="I83" s="15"/>
    </row>
    <row r="84" spans="1:9" s="1" customFormat="1" x14ac:dyDescent="0.25">
      <c r="A84" s="9">
        <v>6</v>
      </c>
      <c r="B84" s="10" t="s">
        <v>21</v>
      </c>
      <c r="C84" s="10" t="s">
        <v>22</v>
      </c>
      <c r="D84" s="10">
        <v>3</v>
      </c>
      <c r="E84" s="10">
        <f>0.8*190*0.8</f>
        <v>121.6</v>
      </c>
      <c r="F84" s="10">
        <f t="shared" si="5"/>
        <v>364.8</v>
      </c>
      <c r="G84" s="10" t="s">
        <v>107</v>
      </c>
      <c r="H84" s="13" t="s">
        <v>23</v>
      </c>
      <c r="I84" s="16" t="s">
        <v>108</v>
      </c>
    </row>
    <row r="85" spans="1:9" s="1" customFormat="1" ht="31.2" x14ac:dyDescent="0.25">
      <c r="A85" s="9">
        <v>7</v>
      </c>
      <c r="B85" s="10" t="s">
        <v>25</v>
      </c>
      <c r="C85" s="10" t="s">
        <v>17</v>
      </c>
      <c r="D85" s="10">
        <v>8</v>
      </c>
      <c r="E85" s="10">
        <f>0.8*2500*0.8</f>
        <v>1600</v>
      </c>
      <c r="F85" s="10">
        <f t="shared" si="5"/>
        <v>12800</v>
      </c>
      <c r="G85" s="10" t="s">
        <v>107</v>
      </c>
      <c r="H85" s="13" t="s">
        <v>26</v>
      </c>
      <c r="I85" s="16" t="s">
        <v>110</v>
      </c>
    </row>
    <row r="86" spans="1:9" s="1" customFormat="1" x14ac:dyDescent="0.25">
      <c r="A86" s="9" t="s">
        <v>27</v>
      </c>
      <c r="B86" s="10" t="s">
        <v>85</v>
      </c>
      <c r="C86" s="11"/>
      <c r="D86" s="11"/>
      <c r="E86" s="11"/>
      <c r="F86" s="11"/>
      <c r="G86" s="11"/>
      <c r="H86" s="22"/>
      <c r="I86" s="15"/>
    </row>
    <row r="87" spans="1:9" s="2" customFormat="1" ht="46.8" x14ac:dyDescent="0.25">
      <c r="A87" s="9">
        <v>1</v>
      </c>
      <c r="B87" s="10" t="s">
        <v>32</v>
      </c>
      <c r="C87" s="10" t="s">
        <v>22</v>
      </c>
      <c r="D87" s="10">
        <v>26</v>
      </c>
      <c r="E87" s="10">
        <f>(160+160+160+460+960+130+160)*0.8*0.8</f>
        <v>1401.6</v>
      </c>
      <c r="F87" s="10">
        <f>E87*D87</f>
        <v>36441.599999999999</v>
      </c>
      <c r="G87" s="10" t="s">
        <v>107</v>
      </c>
      <c r="H87" s="13" t="s">
        <v>33</v>
      </c>
      <c r="I87" s="16" t="s">
        <v>111</v>
      </c>
    </row>
    <row r="88" spans="1:9" s="1" customFormat="1" ht="62.4" x14ac:dyDescent="0.25">
      <c r="A88" s="9">
        <v>2</v>
      </c>
      <c r="B88" s="10" t="s">
        <v>65</v>
      </c>
      <c r="C88" s="10" t="s">
        <v>66</v>
      </c>
      <c r="D88" s="10">
        <v>24</v>
      </c>
      <c r="E88" s="10">
        <f>(160+160+160+460+960+130+160)*0.8*0.8</f>
        <v>1401.6</v>
      </c>
      <c r="F88" s="10">
        <f>E88*D88</f>
        <v>33638.400000000001</v>
      </c>
      <c r="G88" s="10" t="s">
        <v>107</v>
      </c>
      <c r="H88" s="13" t="s">
        <v>36</v>
      </c>
      <c r="I88" s="15"/>
    </row>
    <row r="89" spans="1:9" s="1" customFormat="1" ht="31.2" x14ac:dyDescent="0.25">
      <c r="A89" s="9">
        <v>3</v>
      </c>
      <c r="B89" s="10" t="s">
        <v>87</v>
      </c>
      <c r="C89" s="10" t="s">
        <v>17</v>
      </c>
      <c r="D89" s="10">
        <v>24</v>
      </c>
      <c r="E89" s="10">
        <f>(160+190)*0.8*0.8</f>
        <v>224</v>
      </c>
      <c r="F89" s="10">
        <f>E89*D89</f>
        <v>5376</v>
      </c>
      <c r="G89" s="10" t="s">
        <v>107</v>
      </c>
      <c r="H89" s="13" t="s">
        <v>31</v>
      </c>
      <c r="I89" s="15"/>
    </row>
    <row r="90" spans="1:9" s="1" customFormat="1" x14ac:dyDescent="0.25">
      <c r="A90" s="9" t="s">
        <v>38</v>
      </c>
      <c r="B90" s="10" t="s">
        <v>50</v>
      </c>
      <c r="C90" s="11"/>
      <c r="D90" s="11"/>
      <c r="E90" s="11"/>
      <c r="F90" s="11"/>
      <c r="G90" s="11"/>
      <c r="H90" s="22"/>
      <c r="I90" s="15"/>
    </row>
    <row r="91" spans="1:9" s="1" customFormat="1" ht="46.8" x14ac:dyDescent="0.25">
      <c r="A91" s="9">
        <v>1</v>
      </c>
      <c r="B91" s="10" t="s">
        <v>51</v>
      </c>
      <c r="C91" s="10" t="s">
        <v>17</v>
      </c>
      <c r="D91" s="10">
        <v>9</v>
      </c>
      <c r="E91" s="10">
        <f>(160+220+160+190+150)*0.8*0.8</f>
        <v>563.20000000000005</v>
      </c>
      <c r="F91" s="10">
        <f>E91*D91</f>
        <v>5068.8</v>
      </c>
      <c r="G91" s="10" t="s">
        <v>107</v>
      </c>
      <c r="H91" s="13" t="s">
        <v>53</v>
      </c>
      <c r="I91" s="15"/>
    </row>
    <row r="92" spans="1:9" s="1" customFormat="1" ht="62.4" x14ac:dyDescent="0.25">
      <c r="A92" s="9">
        <v>2</v>
      </c>
      <c r="B92" s="10" t="s">
        <v>112</v>
      </c>
      <c r="C92" s="10" t="s">
        <v>17</v>
      </c>
      <c r="D92" s="10">
        <v>14</v>
      </c>
      <c r="E92" s="10">
        <f>0.8*880*0.8</f>
        <v>563.20000000000005</v>
      </c>
      <c r="F92" s="10">
        <f>E92*D92</f>
        <v>7884.8</v>
      </c>
      <c r="G92" s="10" t="s">
        <v>107</v>
      </c>
      <c r="H92" s="13" t="s">
        <v>71</v>
      </c>
      <c r="I92" s="15"/>
    </row>
    <row r="93" spans="1:9" s="1" customFormat="1" x14ac:dyDescent="0.25">
      <c r="A93" s="9" t="s">
        <v>49</v>
      </c>
      <c r="B93" s="10" t="s">
        <v>39</v>
      </c>
      <c r="C93" s="11"/>
      <c r="D93" s="11"/>
      <c r="E93" s="11"/>
      <c r="F93" s="11"/>
      <c r="G93" s="11"/>
      <c r="H93" s="22"/>
      <c r="I93" s="15"/>
    </row>
    <row r="94" spans="1:9" s="1" customFormat="1" ht="46.8" x14ac:dyDescent="0.25">
      <c r="A94" s="9">
        <v>1</v>
      </c>
      <c r="B94" s="10" t="s">
        <v>40</v>
      </c>
      <c r="C94" s="10" t="s">
        <v>41</v>
      </c>
      <c r="D94" s="10">
        <v>147</v>
      </c>
      <c r="E94" s="10">
        <f>(160+220+110+110+110)*0.8*0.8</f>
        <v>454.4</v>
      </c>
      <c r="F94" s="10">
        <f t="shared" ref="F94:F99" si="6">E94*D94</f>
        <v>66796.800000000003</v>
      </c>
      <c r="G94" s="10" t="s">
        <v>107</v>
      </c>
      <c r="H94" s="13" t="s">
        <v>42</v>
      </c>
      <c r="I94" s="15"/>
    </row>
    <row r="95" spans="1:9" s="1" customFormat="1" ht="31.2" x14ac:dyDescent="0.25">
      <c r="A95" s="9">
        <v>2</v>
      </c>
      <c r="B95" s="10" t="s">
        <v>72</v>
      </c>
      <c r="C95" s="10" t="s">
        <v>17</v>
      </c>
      <c r="D95" s="10">
        <v>6</v>
      </c>
      <c r="E95" s="10">
        <f>(160+1080+880)*0.8*0.8</f>
        <v>1356.8</v>
      </c>
      <c r="F95" s="10">
        <f t="shared" si="6"/>
        <v>8140.8</v>
      </c>
      <c r="G95" s="10" t="s">
        <v>107</v>
      </c>
      <c r="H95" s="13" t="s">
        <v>73</v>
      </c>
      <c r="I95" s="15"/>
    </row>
    <row r="96" spans="1:9" s="1" customFormat="1" ht="46.8" x14ac:dyDescent="0.25">
      <c r="A96" s="9">
        <v>3</v>
      </c>
      <c r="B96" s="10" t="s">
        <v>43</v>
      </c>
      <c r="C96" s="10" t="s">
        <v>17</v>
      </c>
      <c r="D96" s="10">
        <v>2</v>
      </c>
      <c r="E96" s="10">
        <f>0.8*1300*0.8</f>
        <v>832</v>
      </c>
      <c r="F96" s="10">
        <f t="shared" si="6"/>
        <v>1664</v>
      </c>
      <c r="G96" s="10" t="s">
        <v>107</v>
      </c>
      <c r="H96" s="13" t="s">
        <v>44</v>
      </c>
      <c r="I96" s="15"/>
    </row>
    <row r="97" spans="1:9" s="1" customFormat="1" ht="62.4" x14ac:dyDescent="0.25">
      <c r="A97" s="9">
        <v>4</v>
      </c>
      <c r="B97" s="10" t="s">
        <v>45</v>
      </c>
      <c r="C97" s="10" t="s">
        <v>17</v>
      </c>
      <c r="D97" s="10">
        <v>1</v>
      </c>
      <c r="E97" s="10">
        <f>0.8*2100*0.8</f>
        <v>1344</v>
      </c>
      <c r="F97" s="10">
        <f t="shared" si="6"/>
        <v>1344</v>
      </c>
      <c r="G97" s="10" t="s">
        <v>107</v>
      </c>
      <c r="H97" s="13" t="s">
        <v>46</v>
      </c>
      <c r="I97" s="15"/>
    </row>
    <row r="98" spans="1:9" s="1" customFormat="1" ht="46.8" x14ac:dyDescent="0.25">
      <c r="A98" s="9">
        <v>5</v>
      </c>
      <c r="B98" s="10" t="s">
        <v>102</v>
      </c>
      <c r="C98" s="10" t="s">
        <v>17</v>
      </c>
      <c r="D98" s="10">
        <v>1</v>
      </c>
      <c r="E98" s="10">
        <f>0.8*1350*0.8</f>
        <v>864</v>
      </c>
      <c r="F98" s="10">
        <f t="shared" si="6"/>
        <v>864</v>
      </c>
      <c r="G98" s="10" t="s">
        <v>107</v>
      </c>
      <c r="H98" s="13" t="s">
        <v>75</v>
      </c>
      <c r="I98" s="15"/>
    </row>
    <row r="99" spans="1:9" s="1" customFormat="1" x14ac:dyDescent="0.25">
      <c r="A99" s="9">
        <v>6</v>
      </c>
      <c r="B99" s="10" t="s">
        <v>79</v>
      </c>
      <c r="C99" s="10" t="s">
        <v>17</v>
      </c>
      <c r="D99" s="10">
        <v>1</v>
      </c>
      <c r="E99" s="10">
        <f>320*0.8*0.8</f>
        <v>204.8</v>
      </c>
      <c r="F99" s="10">
        <f t="shared" si="6"/>
        <v>204.8</v>
      </c>
      <c r="G99" s="10" t="s">
        <v>107</v>
      </c>
      <c r="H99" s="13" t="s">
        <v>80</v>
      </c>
      <c r="I99" s="15"/>
    </row>
    <row r="100" spans="1:9" s="1" customFormat="1" x14ac:dyDescent="0.25">
      <c r="A100" s="28" t="s">
        <v>113</v>
      </c>
      <c r="B100" s="29"/>
      <c r="C100" s="29"/>
      <c r="D100" s="29"/>
      <c r="E100" s="29"/>
      <c r="F100" s="29"/>
      <c r="G100" s="29"/>
      <c r="H100" s="30"/>
      <c r="I100" s="31"/>
    </row>
    <row r="101" spans="1:9" s="1" customFormat="1" x14ac:dyDescent="0.25">
      <c r="A101" s="9" t="s">
        <v>9</v>
      </c>
      <c r="B101" s="10" t="s">
        <v>10</v>
      </c>
      <c r="C101" s="11"/>
      <c r="D101" s="11"/>
      <c r="E101" s="11"/>
      <c r="F101" s="11"/>
      <c r="G101" s="11"/>
      <c r="H101" s="22"/>
      <c r="I101" s="15"/>
    </row>
    <row r="102" spans="1:9" s="1" customFormat="1" ht="62.4" x14ac:dyDescent="0.25">
      <c r="A102" s="9">
        <v>1</v>
      </c>
      <c r="B102" s="10" t="s">
        <v>11</v>
      </c>
      <c r="C102" s="10" t="s">
        <v>12</v>
      </c>
      <c r="D102" s="10">
        <v>76</v>
      </c>
      <c r="E102" s="10">
        <f>0.8*1200*0.8</f>
        <v>768</v>
      </c>
      <c r="F102" s="10">
        <f t="shared" ref="F102:F108" si="7">E102*D102</f>
        <v>58368</v>
      </c>
      <c r="G102" s="10" t="s">
        <v>113</v>
      </c>
      <c r="H102" s="13" t="s">
        <v>13</v>
      </c>
      <c r="I102" s="23"/>
    </row>
    <row r="103" spans="1:9" s="1" customFormat="1" ht="78" x14ac:dyDescent="0.25">
      <c r="A103" s="9">
        <v>2</v>
      </c>
      <c r="B103" s="10" t="s">
        <v>14</v>
      </c>
      <c r="C103" s="10" t="s">
        <v>12</v>
      </c>
      <c r="D103" s="10">
        <v>73</v>
      </c>
      <c r="E103" s="10">
        <f>0.8*1200*0.8</f>
        <v>768</v>
      </c>
      <c r="F103" s="10">
        <f t="shared" si="7"/>
        <v>56064</v>
      </c>
      <c r="G103" s="10" t="s">
        <v>113</v>
      </c>
      <c r="H103" s="13" t="s">
        <v>15</v>
      </c>
      <c r="I103" s="15"/>
    </row>
    <row r="104" spans="1:9" s="1" customFormat="1" ht="78" x14ac:dyDescent="0.25">
      <c r="A104" s="9">
        <v>3</v>
      </c>
      <c r="B104" s="10" t="s">
        <v>19</v>
      </c>
      <c r="C104" s="10" t="s">
        <v>17</v>
      </c>
      <c r="D104" s="10">
        <v>8</v>
      </c>
      <c r="E104" s="10">
        <f>0.8*300*0.8</f>
        <v>192</v>
      </c>
      <c r="F104" s="10">
        <f t="shared" si="7"/>
        <v>1536</v>
      </c>
      <c r="G104" s="10" t="s">
        <v>113</v>
      </c>
      <c r="H104" s="13" t="s">
        <v>20</v>
      </c>
      <c r="I104" s="15"/>
    </row>
    <row r="105" spans="1:9" s="1" customFormat="1" ht="46.8" x14ac:dyDescent="0.25">
      <c r="A105" s="9">
        <v>4</v>
      </c>
      <c r="B105" s="10" t="s">
        <v>59</v>
      </c>
      <c r="C105" s="10" t="s">
        <v>17</v>
      </c>
      <c r="D105" s="10">
        <v>5</v>
      </c>
      <c r="E105" s="10">
        <f>0.8*2080*0.8</f>
        <v>1331.2</v>
      </c>
      <c r="F105" s="10">
        <f t="shared" si="7"/>
        <v>6656</v>
      </c>
      <c r="G105" s="10" t="s">
        <v>113</v>
      </c>
      <c r="H105" s="13" t="s">
        <v>60</v>
      </c>
      <c r="I105" s="15"/>
    </row>
    <row r="106" spans="1:9" s="1" customFormat="1" ht="46.8" x14ac:dyDescent="0.25">
      <c r="A106" s="9">
        <v>5</v>
      </c>
      <c r="B106" s="10" t="s">
        <v>16</v>
      </c>
      <c r="C106" s="10" t="s">
        <v>17</v>
      </c>
      <c r="D106" s="10">
        <v>4</v>
      </c>
      <c r="E106" s="10">
        <f>0.8*2340*0.8</f>
        <v>1497.6</v>
      </c>
      <c r="F106" s="10">
        <f t="shared" si="7"/>
        <v>5990.4</v>
      </c>
      <c r="G106" s="10" t="s">
        <v>113</v>
      </c>
      <c r="H106" s="13" t="s">
        <v>18</v>
      </c>
      <c r="I106" s="15"/>
    </row>
    <row r="107" spans="1:9" s="1" customFormat="1" x14ac:dyDescent="0.25">
      <c r="A107" s="9">
        <v>6</v>
      </c>
      <c r="B107" s="10" t="s">
        <v>21</v>
      </c>
      <c r="C107" s="10" t="s">
        <v>22</v>
      </c>
      <c r="D107" s="10">
        <v>8</v>
      </c>
      <c r="E107" s="10">
        <f>0.8*190*0.8</f>
        <v>121.6</v>
      </c>
      <c r="F107" s="10">
        <f t="shared" si="7"/>
        <v>972.8</v>
      </c>
      <c r="G107" s="10" t="s">
        <v>113</v>
      </c>
      <c r="H107" s="13" t="s">
        <v>23</v>
      </c>
      <c r="I107" s="15"/>
    </row>
    <row r="108" spans="1:9" s="1" customFormat="1" ht="31.2" x14ac:dyDescent="0.25">
      <c r="A108" s="9">
        <v>7</v>
      </c>
      <c r="B108" s="10" t="s">
        <v>25</v>
      </c>
      <c r="C108" s="10" t="s">
        <v>17</v>
      </c>
      <c r="D108" s="10">
        <v>7</v>
      </c>
      <c r="E108" s="10">
        <f>0.8*2500*0.8</f>
        <v>1600</v>
      </c>
      <c r="F108" s="10">
        <f t="shared" si="7"/>
        <v>11200</v>
      </c>
      <c r="G108" s="10" t="s">
        <v>113</v>
      </c>
      <c r="H108" s="13" t="s">
        <v>26</v>
      </c>
      <c r="I108" s="16" t="s">
        <v>110</v>
      </c>
    </row>
    <row r="109" spans="1:9" s="1" customFormat="1" x14ac:dyDescent="0.25">
      <c r="A109" s="9" t="s">
        <v>27</v>
      </c>
      <c r="B109" s="10" t="s">
        <v>28</v>
      </c>
      <c r="C109" s="11"/>
      <c r="D109" s="11"/>
      <c r="E109" s="11"/>
      <c r="F109" s="11"/>
      <c r="G109" s="11"/>
      <c r="H109" s="22"/>
      <c r="I109" s="15"/>
    </row>
    <row r="110" spans="1:9" s="2" customFormat="1" ht="46.8" x14ac:dyDescent="0.25">
      <c r="A110" s="9">
        <v>1</v>
      </c>
      <c r="B110" s="10" t="s">
        <v>32</v>
      </c>
      <c r="C110" s="10" t="s">
        <v>22</v>
      </c>
      <c r="D110" s="10">
        <v>42</v>
      </c>
      <c r="E110" s="10">
        <f>(160+160+160+460+960+130+160)*0.8*0.8</f>
        <v>1401.6</v>
      </c>
      <c r="F110" s="10">
        <f>E110*D110</f>
        <v>58867.199999999997</v>
      </c>
      <c r="G110" s="10" t="s">
        <v>113</v>
      </c>
      <c r="H110" s="13" t="s">
        <v>33</v>
      </c>
      <c r="I110" s="16" t="s">
        <v>114</v>
      </c>
    </row>
    <row r="111" spans="1:9" s="1" customFormat="1" x14ac:dyDescent="0.25">
      <c r="A111" s="9" t="s">
        <v>49</v>
      </c>
      <c r="B111" s="10" t="s">
        <v>50</v>
      </c>
      <c r="C111" s="11"/>
      <c r="D111" s="11"/>
      <c r="E111" s="11"/>
      <c r="F111" s="11"/>
      <c r="G111" s="11"/>
      <c r="H111" s="22"/>
      <c r="I111" s="15"/>
    </row>
    <row r="112" spans="1:9" s="1" customFormat="1" ht="46.8" x14ac:dyDescent="0.25">
      <c r="A112" s="9">
        <v>1</v>
      </c>
      <c r="B112" s="10" t="s">
        <v>51</v>
      </c>
      <c r="C112" s="10" t="s">
        <v>30</v>
      </c>
      <c r="D112" s="10">
        <v>31</v>
      </c>
      <c r="E112" s="10">
        <f>(160+220+160+190+150)*0.8*0.8</f>
        <v>563.20000000000005</v>
      </c>
      <c r="F112" s="10">
        <f>E112*D112</f>
        <v>17459.2</v>
      </c>
      <c r="G112" s="10" t="s">
        <v>113</v>
      </c>
      <c r="H112" s="13" t="s">
        <v>53</v>
      </c>
      <c r="I112" s="15"/>
    </row>
    <row r="113" spans="1:9" s="1" customFormat="1" ht="62.4" x14ac:dyDescent="0.25">
      <c r="A113" s="9">
        <v>2</v>
      </c>
      <c r="B113" s="10" t="s">
        <v>115</v>
      </c>
      <c r="C113" s="10" t="s">
        <v>30</v>
      </c>
      <c r="D113" s="10">
        <v>12</v>
      </c>
      <c r="E113" s="10">
        <f>0.8*880*0.8</f>
        <v>563.20000000000005</v>
      </c>
      <c r="F113" s="10">
        <f>E113*D113</f>
        <v>6758.4</v>
      </c>
      <c r="G113" s="10" t="s">
        <v>113</v>
      </c>
      <c r="H113" s="13" t="s">
        <v>71</v>
      </c>
      <c r="I113" s="15"/>
    </row>
    <row r="114" spans="1:9" s="1" customFormat="1" x14ac:dyDescent="0.25">
      <c r="A114" s="9" t="s">
        <v>103</v>
      </c>
      <c r="B114" s="10" t="s">
        <v>39</v>
      </c>
      <c r="C114" s="11"/>
      <c r="D114" s="11"/>
      <c r="E114" s="11"/>
      <c r="F114" s="11"/>
      <c r="G114" s="11"/>
      <c r="H114" s="22"/>
      <c r="I114" s="15"/>
    </row>
    <row r="115" spans="1:9" s="1" customFormat="1" ht="46.8" x14ac:dyDescent="0.25">
      <c r="A115" s="9">
        <v>1</v>
      </c>
      <c r="B115" s="10" t="s">
        <v>40</v>
      </c>
      <c r="C115" s="10" t="s">
        <v>41</v>
      </c>
      <c r="D115" s="10">
        <v>229</v>
      </c>
      <c r="E115" s="10">
        <f>(160+220+110+110+110)*0.8*0.8</f>
        <v>454.4</v>
      </c>
      <c r="F115" s="10">
        <f t="shared" ref="F115:F122" si="8">E115*D115</f>
        <v>104057.60000000001</v>
      </c>
      <c r="G115" s="10" t="s">
        <v>113</v>
      </c>
      <c r="H115" s="13" t="s">
        <v>42</v>
      </c>
      <c r="I115" s="15"/>
    </row>
    <row r="116" spans="1:9" s="1" customFormat="1" ht="31.2" x14ac:dyDescent="0.25">
      <c r="A116" s="9">
        <v>2</v>
      </c>
      <c r="B116" s="10" t="s">
        <v>116</v>
      </c>
      <c r="C116" s="10" t="s">
        <v>30</v>
      </c>
      <c r="D116" s="10">
        <v>6</v>
      </c>
      <c r="E116" s="10">
        <f>0.8*160*0.8</f>
        <v>102.4</v>
      </c>
      <c r="F116" s="10">
        <f t="shared" si="8"/>
        <v>614.4</v>
      </c>
      <c r="G116" s="10" t="s">
        <v>113</v>
      </c>
      <c r="H116" s="13" t="s">
        <v>73</v>
      </c>
      <c r="I116" s="15"/>
    </row>
    <row r="117" spans="1:9" s="1" customFormat="1" ht="31.2" x14ac:dyDescent="0.25">
      <c r="A117" s="9">
        <v>3</v>
      </c>
      <c r="B117" s="10" t="s">
        <v>72</v>
      </c>
      <c r="C117" s="10" t="s">
        <v>30</v>
      </c>
      <c r="D117" s="10">
        <v>10</v>
      </c>
      <c r="E117" s="10">
        <f>(160+1080+880)*0.8*0.8</f>
        <v>1356.8</v>
      </c>
      <c r="F117" s="10">
        <f t="shared" si="8"/>
        <v>13568</v>
      </c>
      <c r="G117" s="10" t="s">
        <v>113</v>
      </c>
      <c r="H117" s="13" t="s">
        <v>73</v>
      </c>
      <c r="I117" s="15"/>
    </row>
    <row r="118" spans="1:9" s="1" customFormat="1" ht="62.4" x14ac:dyDescent="0.25">
      <c r="A118" s="9">
        <v>4</v>
      </c>
      <c r="B118" s="10" t="s">
        <v>117</v>
      </c>
      <c r="C118" s="10" t="s">
        <v>17</v>
      </c>
      <c r="D118" s="10">
        <v>1</v>
      </c>
      <c r="E118" s="10">
        <f>0.8*2100*0.8</f>
        <v>1344</v>
      </c>
      <c r="F118" s="10">
        <f t="shared" si="8"/>
        <v>1344</v>
      </c>
      <c r="G118" s="10" t="s">
        <v>113</v>
      </c>
      <c r="H118" s="13" t="s">
        <v>46</v>
      </c>
      <c r="I118" s="15"/>
    </row>
    <row r="119" spans="1:9" s="1" customFormat="1" ht="62.4" x14ac:dyDescent="0.25">
      <c r="A119" s="9">
        <v>5</v>
      </c>
      <c r="B119" s="10" t="s">
        <v>118</v>
      </c>
      <c r="C119" s="10" t="s">
        <v>30</v>
      </c>
      <c r="D119" s="10">
        <v>2</v>
      </c>
      <c r="E119" s="10">
        <f>0.8*1900*0.8</f>
        <v>1216</v>
      </c>
      <c r="F119" s="10">
        <f t="shared" si="8"/>
        <v>2432</v>
      </c>
      <c r="G119" s="10" t="s">
        <v>113</v>
      </c>
      <c r="H119" s="13" t="s">
        <v>119</v>
      </c>
      <c r="I119" s="15"/>
    </row>
    <row r="120" spans="1:9" s="1" customFormat="1" ht="46.8" x14ac:dyDescent="0.25">
      <c r="A120" s="9">
        <v>6</v>
      </c>
      <c r="B120" s="10" t="s">
        <v>47</v>
      </c>
      <c r="C120" s="10" t="s">
        <v>30</v>
      </c>
      <c r="D120" s="10">
        <v>46</v>
      </c>
      <c r="E120" s="10">
        <f>0.8*1170*0.8</f>
        <v>748.8</v>
      </c>
      <c r="F120" s="10">
        <f t="shared" si="8"/>
        <v>34444.800000000003</v>
      </c>
      <c r="G120" s="10" t="s">
        <v>113</v>
      </c>
      <c r="H120" s="13" t="s">
        <v>48</v>
      </c>
      <c r="I120" s="15"/>
    </row>
    <row r="121" spans="1:9" s="1" customFormat="1" x14ac:dyDescent="0.25">
      <c r="A121" s="9">
        <v>7</v>
      </c>
      <c r="B121" s="10" t="s">
        <v>120</v>
      </c>
      <c r="C121" s="10" t="s">
        <v>30</v>
      </c>
      <c r="D121" s="10">
        <v>64</v>
      </c>
      <c r="E121" s="10">
        <f>(160+160)*0.8*0.8</f>
        <v>204.8</v>
      </c>
      <c r="F121" s="10">
        <f t="shared" si="8"/>
        <v>13107.2</v>
      </c>
      <c r="G121" s="10" t="s">
        <v>113</v>
      </c>
      <c r="H121" s="13" t="s">
        <v>121</v>
      </c>
      <c r="I121" s="15"/>
    </row>
    <row r="122" spans="1:9" s="1" customFormat="1" ht="46.8" x14ac:dyDescent="0.25">
      <c r="A122" s="9">
        <v>8</v>
      </c>
      <c r="B122" s="10" t="s">
        <v>122</v>
      </c>
      <c r="C122" s="10" t="s">
        <v>17</v>
      </c>
      <c r="D122" s="10">
        <v>1</v>
      </c>
      <c r="E122" s="10">
        <f>(160+220+220+220+1250)*0.8*0.8</f>
        <v>1324.8</v>
      </c>
      <c r="F122" s="10">
        <f t="shared" si="8"/>
        <v>1324.8</v>
      </c>
      <c r="G122" s="10" t="s">
        <v>113</v>
      </c>
      <c r="H122" s="13" t="s">
        <v>123</v>
      </c>
      <c r="I122" s="15"/>
    </row>
    <row r="123" spans="1:9" s="1" customFormat="1" ht="40.049999999999997" customHeight="1" x14ac:dyDescent="0.25">
      <c r="A123" s="32" t="s">
        <v>124</v>
      </c>
      <c r="B123" s="32"/>
      <c r="C123" s="32"/>
      <c r="D123" s="32"/>
      <c r="E123" s="32"/>
      <c r="F123" s="32"/>
      <c r="G123" s="32"/>
      <c r="H123" s="32"/>
      <c r="I123" s="32"/>
    </row>
  </sheetData>
  <autoFilter ref="A2:I123"/>
  <mergeCells count="7">
    <mergeCell ref="A100:I100"/>
    <mergeCell ref="A123:I123"/>
    <mergeCell ref="A1:I1"/>
    <mergeCell ref="A3:I3"/>
    <mergeCell ref="A24:I24"/>
    <mergeCell ref="A48:I48"/>
    <mergeCell ref="A77:I77"/>
  </mergeCells>
  <phoneticPr fontId="11" type="noConversion"/>
  <pageMargins left="0.74803149606299202" right="0.74803149606299202" top="0.98425196850393704" bottom="0.98425196850393704" header="0.511811023622047" footer="0.511811023622047"/>
  <pageSetup paperSize="8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view="pageBreakPreview" zoomScale="90" zoomScaleNormal="100" zoomScaleSheetLayoutView="90" workbookViewId="0">
      <pane ySplit="2" topLeftCell="A3" activePane="bottomLeft" state="frozen"/>
      <selection pane="bottomLeft" activeCell="F2" sqref="F1:F1048576"/>
    </sheetView>
  </sheetViews>
  <sheetFormatPr defaultColWidth="11.77734375" defaultRowHeight="15.6" x14ac:dyDescent="0.25"/>
  <cols>
    <col min="1" max="1" width="11.44140625" style="3" customWidth="1"/>
    <col min="2" max="2" width="23.88671875" style="3" customWidth="1"/>
    <col min="3" max="3" width="8.21875" style="3" customWidth="1"/>
    <col min="4" max="4" width="7.77734375" style="3" customWidth="1"/>
    <col min="5" max="7" width="15.88671875" style="3" customWidth="1"/>
    <col min="8" max="8" width="44.6640625" style="4" customWidth="1"/>
    <col min="9" max="9" width="22.6640625" style="3" customWidth="1"/>
    <col min="10" max="34" width="42.21875" style="3" customWidth="1"/>
    <col min="35" max="35" width="11.77734375" style="3" customWidth="1"/>
    <col min="36" max="16384" width="11.77734375" style="3"/>
  </cols>
  <sheetData>
    <row r="1" spans="1:9" s="1" customFormat="1" ht="25.8" x14ac:dyDescent="0.25">
      <c r="A1" s="24" t="s">
        <v>0</v>
      </c>
      <c r="B1" s="25"/>
      <c r="C1" s="25"/>
      <c r="D1" s="25"/>
      <c r="E1" s="25"/>
      <c r="F1" s="25"/>
      <c r="G1" s="25"/>
      <c r="H1" s="26"/>
      <c r="I1" s="27"/>
    </row>
    <row r="2" spans="1:9" s="1" customFormat="1" ht="31.2" x14ac:dyDescent="0.25">
      <c r="A2" s="5" t="s">
        <v>1</v>
      </c>
      <c r="B2" s="6" t="s">
        <v>2</v>
      </c>
      <c r="C2" s="6" t="s">
        <v>3</v>
      </c>
      <c r="D2" s="6" t="s">
        <v>4</v>
      </c>
      <c r="E2" s="6" t="s">
        <v>200</v>
      </c>
      <c r="F2" s="6" t="s">
        <v>201</v>
      </c>
      <c r="G2" s="6" t="s">
        <v>5</v>
      </c>
      <c r="H2" s="7" t="s">
        <v>125</v>
      </c>
      <c r="I2" s="14" t="s">
        <v>7</v>
      </c>
    </row>
    <row r="3" spans="1:9" s="1" customFormat="1" x14ac:dyDescent="0.25">
      <c r="A3" s="28" t="s">
        <v>126</v>
      </c>
      <c r="B3" s="29"/>
      <c r="C3" s="29"/>
      <c r="D3" s="29"/>
      <c r="E3" s="29"/>
      <c r="F3" s="29"/>
      <c r="G3" s="29"/>
      <c r="H3" s="30"/>
      <c r="I3" s="31"/>
    </row>
    <row r="4" spans="1:9" s="1" customFormat="1" x14ac:dyDescent="0.25">
      <c r="A4" s="9" t="s">
        <v>9</v>
      </c>
      <c r="B4" s="10" t="s">
        <v>28</v>
      </c>
      <c r="C4" s="11"/>
      <c r="D4" s="11"/>
      <c r="E4" s="11"/>
      <c r="F4" s="11"/>
      <c r="G4" s="11"/>
      <c r="H4" s="12"/>
      <c r="I4" s="15"/>
    </row>
    <row r="5" spans="1:9" s="2" customFormat="1" ht="46.8" x14ac:dyDescent="0.25">
      <c r="A5" s="9">
        <v>1</v>
      </c>
      <c r="B5" s="10" t="s">
        <v>127</v>
      </c>
      <c r="C5" s="10" t="s">
        <v>22</v>
      </c>
      <c r="D5" s="10">
        <v>10</v>
      </c>
      <c r="E5" s="10">
        <f>(160+160+160+460+960)*0.8*0.8</f>
        <v>1216</v>
      </c>
      <c r="F5" s="10">
        <f>E5*D5</f>
        <v>12160</v>
      </c>
      <c r="G5" s="10" t="s">
        <v>126</v>
      </c>
      <c r="H5" s="13" t="s">
        <v>128</v>
      </c>
      <c r="I5" s="16" t="s">
        <v>129</v>
      </c>
    </row>
    <row r="6" spans="1:9" s="1" customFormat="1" x14ac:dyDescent="0.25">
      <c r="A6" s="9" t="s">
        <v>27</v>
      </c>
      <c r="B6" s="10" t="s">
        <v>91</v>
      </c>
      <c r="C6" s="11"/>
      <c r="D6" s="11"/>
      <c r="E6" s="11"/>
      <c r="F6" s="11"/>
      <c r="G6" s="11"/>
      <c r="H6" s="12"/>
      <c r="I6" s="15"/>
    </row>
    <row r="7" spans="1:9" s="1" customFormat="1" ht="31.2" x14ac:dyDescent="0.25">
      <c r="A7" s="9">
        <v>1</v>
      </c>
      <c r="B7" s="10" t="s">
        <v>130</v>
      </c>
      <c r="C7" s="10" t="s">
        <v>22</v>
      </c>
      <c r="D7" s="10">
        <v>40</v>
      </c>
      <c r="E7" s="10">
        <f>0.8*160*0.8</f>
        <v>102.4</v>
      </c>
      <c r="F7" s="10">
        <f t="shared" ref="F7:F13" si="0">E7*D7</f>
        <v>4096</v>
      </c>
      <c r="G7" s="10" t="s">
        <v>126</v>
      </c>
      <c r="H7" s="13" t="s">
        <v>131</v>
      </c>
      <c r="I7" s="15"/>
    </row>
    <row r="8" spans="1:9" s="1" customFormat="1" ht="31.2" x14ac:dyDescent="0.25">
      <c r="A8" s="9">
        <v>2</v>
      </c>
      <c r="B8" s="10" t="s">
        <v>94</v>
      </c>
      <c r="C8" s="10" t="s">
        <v>17</v>
      </c>
      <c r="D8" s="10">
        <v>3</v>
      </c>
      <c r="E8" s="10">
        <f>(160+220+220+1460)*0.8*0.8</f>
        <v>1318.4</v>
      </c>
      <c r="F8" s="10">
        <f t="shared" si="0"/>
        <v>3955.2</v>
      </c>
      <c r="G8" s="10" t="s">
        <v>126</v>
      </c>
      <c r="H8" s="13" t="s">
        <v>132</v>
      </c>
      <c r="I8" s="15"/>
    </row>
    <row r="9" spans="1:9" s="1" customFormat="1" x14ac:dyDescent="0.25">
      <c r="A9" s="9" t="s">
        <v>38</v>
      </c>
      <c r="B9" s="10" t="s">
        <v>104</v>
      </c>
      <c r="C9" s="11"/>
      <c r="D9" s="11"/>
      <c r="E9" s="11"/>
      <c r="F9" s="11"/>
      <c r="G9" s="11"/>
      <c r="H9" s="12"/>
      <c r="I9" s="15"/>
    </row>
    <row r="10" spans="1:9" s="1" customFormat="1" ht="62.4" x14ac:dyDescent="0.25">
      <c r="A10" s="9">
        <v>1</v>
      </c>
      <c r="B10" s="10" t="s">
        <v>133</v>
      </c>
      <c r="C10" s="10" t="s">
        <v>17</v>
      </c>
      <c r="D10" s="10">
        <v>34</v>
      </c>
      <c r="E10" s="10">
        <f>160*6*0.8*0.8</f>
        <v>614.4</v>
      </c>
      <c r="F10" s="10">
        <f t="shared" si="0"/>
        <v>20889.599999999999</v>
      </c>
      <c r="G10" s="10" t="s">
        <v>126</v>
      </c>
      <c r="H10" s="13" t="s">
        <v>134</v>
      </c>
      <c r="I10" s="15"/>
    </row>
    <row r="11" spans="1:9" s="2" customFormat="1" x14ac:dyDescent="0.25">
      <c r="A11" s="9" t="s">
        <v>49</v>
      </c>
      <c r="B11" s="10" t="s">
        <v>39</v>
      </c>
      <c r="C11" s="6"/>
      <c r="D11" s="6"/>
      <c r="E11" s="6"/>
      <c r="F11" s="6"/>
      <c r="G11" s="6"/>
      <c r="H11" s="8"/>
      <c r="I11" s="14"/>
    </row>
    <row r="12" spans="1:9" s="2" customFormat="1" x14ac:dyDescent="0.25">
      <c r="A12" s="9">
        <v>1</v>
      </c>
      <c r="B12" s="10" t="s">
        <v>135</v>
      </c>
      <c r="C12" s="10" t="s">
        <v>77</v>
      </c>
      <c r="D12" s="10">
        <v>16</v>
      </c>
      <c r="E12" s="10">
        <f>(160+160)*0.8*0.8</f>
        <v>204.8</v>
      </c>
      <c r="F12" s="10">
        <f t="shared" si="0"/>
        <v>3276.8</v>
      </c>
      <c r="G12" s="10" t="s">
        <v>57</v>
      </c>
      <c r="H12" s="13" t="s">
        <v>136</v>
      </c>
      <c r="I12" s="16"/>
    </row>
    <row r="13" spans="1:9" s="2" customFormat="1" ht="31.2" x14ac:dyDescent="0.25">
      <c r="A13" s="5" t="s">
        <v>49</v>
      </c>
      <c r="B13" s="6" t="s">
        <v>137</v>
      </c>
      <c r="C13" s="6" t="s">
        <v>138</v>
      </c>
      <c r="D13" s="6">
        <v>2</v>
      </c>
      <c r="E13" s="6">
        <f>50000*0.8*0.8</f>
        <v>32000</v>
      </c>
      <c r="F13" s="6">
        <f t="shared" si="0"/>
        <v>64000</v>
      </c>
      <c r="G13" s="6" t="s">
        <v>126</v>
      </c>
      <c r="H13" s="13" t="s">
        <v>139</v>
      </c>
      <c r="I13" s="14"/>
    </row>
    <row r="14" spans="1:9" s="1" customFormat="1" x14ac:dyDescent="0.25">
      <c r="A14" s="28" t="s">
        <v>140</v>
      </c>
      <c r="B14" s="29"/>
      <c r="C14" s="29"/>
      <c r="D14" s="29"/>
      <c r="E14" s="29"/>
      <c r="F14" s="29"/>
      <c r="G14" s="29"/>
      <c r="H14" s="30"/>
      <c r="I14" s="31"/>
    </row>
    <row r="15" spans="1:9" s="1" customFormat="1" x14ac:dyDescent="0.25">
      <c r="A15" s="9" t="s">
        <v>9</v>
      </c>
      <c r="B15" s="10" t="s">
        <v>85</v>
      </c>
      <c r="C15" s="11"/>
      <c r="D15" s="11"/>
      <c r="E15" s="11"/>
      <c r="F15" s="11"/>
      <c r="G15" s="11"/>
      <c r="H15" s="12"/>
      <c r="I15" s="15"/>
    </row>
    <row r="16" spans="1:9" s="1" customFormat="1" ht="46.8" x14ac:dyDescent="0.25">
      <c r="A16" s="9">
        <v>1</v>
      </c>
      <c r="B16" s="10" t="s">
        <v>127</v>
      </c>
      <c r="C16" s="10" t="s">
        <v>22</v>
      </c>
      <c r="D16" s="10">
        <v>6</v>
      </c>
      <c r="E16" s="10">
        <f>(160+160+160+460+960)*0.8*0.8</f>
        <v>1216</v>
      </c>
      <c r="F16" s="10">
        <f>E16*D16</f>
        <v>7296</v>
      </c>
      <c r="G16" s="10" t="s">
        <v>140</v>
      </c>
      <c r="H16" s="13" t="s">
        <v>128</v>
      </c>
      <c r="I16" s="16" t="s">
        <v>141</v>
      </c>
    </row>
    <row r="17" spans="1:9" s="1" customFormat="1" x14ac:dyDescent="0.25">
      <c r="A17" s="9" t="s">
        <v>27</v>
      </c>
      <c r="B17" s="10" t="s">
        <v>91</v>
      </c>
      <c r="C17" s="11"/>
      <c r="D17" s="11"/>
      <c r="E17" s="11"/>
      <c r="F17" s="11"/>
      <c r="G17" s="11"/>
      <c r="H17" s="12"/>
      <c r="I17" s="15"/>
    </row>
    <row r="18" spans="1:9" s="1" customFormat="1" ht="31.2" x14ac:dyDescent="0.25">
      <c r="A18" s="9">
        <v>4</v>
      </c>
      <c r="B18" s="10" t="s">
        <v>130</v>
      </c>
      <c r="C18" s="10" t="s">
        <v>30</v>
      </c>
      <c r="D18" s="10">
        <v>15</v>
      </c>
      <c r="E18" s="10">
        <f>0.8*160*0.8</f>
        <v>102.4</v>
      </c>
      <c r="F18" s="10">
        <f>E18*D18</f>
        <v>1536</v>
      </c>
      <c r="G18" s="10" t="s">
        <v>140</v>
      </c>
      <c r="H18" s="13" t="s">
        <v>131</v>
      </c>
      <c r="I18" s="15"/>
    </row>
    <row r="19" spans="1:9" s="1" customFormat="1" x14ac:dyDescent="0.25">
      <c r="A19" s="28" t="s">
        <v>142</v>
      </c>
      <c r="B19" s="29"/>
      <c r="C19" s="29"/>
      <c r="D19" s="29"/>
      <c r="E19" s="29"/>
      <c r="F19" s="29"/>
      <c r="G19" s="29"/>
      <c r="H19" s="30"/>
      <c r="I19" s="31"/>
    </row>
    <row r="20" spans="1:9" s="1" customFormat="1" x14ac:dyDescent="0.25">
      <c r="A20" s="9" t="s">
        <v>9</v>
      </c>
      <c r="B20" s="10" t="s">
        <v>85</v>
      </c>
      <c r="C20" s="11"/>
      <c r="D20" s="11"/>
      <c r="E20" s="11"/>
      <c r="F20" s="11"/>
      <c r="G20" s="11"/>
      <c r="H20" s="12"/>
      <c r="I20" s="15"/>
    </row>
    <row r="21" spans="1:9" s="1" customFormat="1" ht="46.8" x14ac:dyDescent="0.25">
      <c r="A21" s="9">
        <v>1</v>
      </c>
      <c r="B21" s="10" t="s">
        <v>127</v>
      </c>
      <c r="C21" s="10" t="s">
        <v>22</v>
      </c>
      <c r="D21" s="10">
        <v>6</v>
      </c>
      <c r="E21" s="10">
        <f>(160+160+160+460+960)*0.8*0.8</f>
        <v>1216</v>
      </c>
      <c r="F21" s="10">
        <f>E21*D21</f>
        <v>7296</v>
      </c>
      <c r="G21" s="10" t="s">
        <v>142</v>
      </c>
      <c r="H21" s="13" t="s">
        <v>128</v>
      </c>
      <c r="I21" s="16" t="s">
        <v>141</v>
      </c>
    </row>
    <row r="22" spans="1:9" s="1" customFormat="1" x14ac:dyDescent="0.25">
      <c r="A22" s="9" t="s">
        <v>27</v>
      </c>
      <c r="B22" s="10" t="s">
        <v>91</v>
      </c>
      <c r="C22" s="11"/>
      <c r="D22" s="11"/>
      <c r="E22" s="11"/>
      <c r="F22" s="11"/>
      <c r="G22" s="11"/>
      <c r="H22" s="12"/>
      <c r="I22" s="15"/>
    </row>
    <row r="23" spans="1:9" s="1" customFormat="1" ht="31.2" x14ac:dyDescent="0.25">
      <c r="A23" s="9">
        <v>1</v>
      </c>
      <c r="B23" s="10" t="s">
        <v>130</v>
      </c>
      <c r="C23" s="10" t="s">
        <v>22</v>
      </c>
      <c r="D23" s="10">
        <v>18</v>
      </c>
      <c r="E23" s="10">
        <f>0.8*160*0.8</f>
        <v>102.4</v>
      </c>
      <c r="F23" s="10">
        <f>E23*D23</f>
        <v>1843.2</v>
      </c>
      <c r="G23" s="10" t="s">
        <v>142</v>
      </c>
      <c r="H23" s="13" t="s">
        <v>131</v>
      </c>
      <c r="I23" s="15"/>
    </row>
    <row r="24" spans="1:9" s="1" customFormat="1" x14ac:dyDescent="0.25">
      <c r="A24" s="28" t="s">
        <v>143</v>
      </c>
      <c r="B24" s="29"/>
      <c r="C24" s="29"/>
      <c r="D24" s="29"/>
      <c r="E24" s="29"/>
      <c r="F24" s="29"/>
      <c r="G24" s="29"/>
      <c r="H24" s="30"/>
      <c r="I24" s="31"/>
    </row>
    <row r="25" spans="1:9" s="1" customFormat="1" x14ac:dyDescent="0.25">
      <c r="A25" s="9" t="s">
        <v>9</v>
      </c>
      <c r="B25" s="10" t="s">
        <v>28</v>
      </c>
      <c r="C25" s="11"/>
      <c r="D25" s="11"/>
      <c r="E25" s="11"/>
      <c r="F25" s="11"/>
      <c r="G25" s="11"/>
      <c r="H25" s="12"/>
      <c r="I25" s="15"/>
    </row>
    <row r="26" spans="1:9" s="2" customFormat="1" ht="46.8" x14ac:dyDescent="0.25">
      <c r="A26" s="9">
        <v>1</v>
      </c>
      <c r="B26" s="10" t="s">
        <v>127</v>
      </c>
      <c r="C26" s="10" t="s">
        <v>22</v>
      </c>
      <c r="D26" s="10">
        <v>12</v>
      </c>
      <c r="E26" s="10">
        <f>(160+160+160+460+960)*0.8*0.8</f>
        <v>1216</v>
      </c>
      <c r="F26" s="10">
        <f t="shared" ref="F26:F30" si="1">E26*D26</f>
        <v>14592</v>
      </c>
      <c r="G26" s="10" t="s">
        <v>143</v>
      </c>
      <c r="H26" s="13" t="s">
        <v>128</v>
      </c>
      <c r="I26" s="16" t="s">
        <v>144</v>
      </c>
    </row>
    <row r="27" spans="1:9" s="1" customFormat="1" x14ac:dyDescent="0.25">
      <c r="A27" s="9" t="s">
        <v>27</v>
      </c>
      <c r="B27" s="10" t="s">
        <v>145</v>
      </c>
      <c r="C27" s="11"/>
      <c r="D27" s="11"/>
      <c r="E27" s="11"/>
      <c r="F27" s="10"/>
      <c r="G27" s="11"/>
      <c r="H27" s="12"/>
      <c r="I27" s="15"/>
    </row>
    <row r="28" spans="1:9" s="1" customFormat="1" ht="62.4" x14ac:dyDescent="0.25">
      <c r="A28" s="9">
        <v>1</v>
      </c>
      <c r="B28" s="10" t="s">
        <v>133</v>
      </c>
      <c r="C28" s="10" t="s">
        <v>17</v>
      </c>
      <c r="D28" s="10">
        <v>18</v>
      </c>
      <c r="E28" s="10">
        <f>160*6*0.8*0.8</f>
        <v>614.4</v>
      </c>
      <c r="F28" s="10">
        <f t="shared" si="1"/>
        <v>11059.2</v>
      </c>
      <c r="G28" s="10" t="s">
        <v>143</v>
      </c>
      <c r="H28" s="13" t="s">
        <v>134</v>
      </c>
      <c r="I28" s="15"/>
    </row>
    <row r="29" spans="1:9" s="1" customFormat="1" x14ac:dyDescent="0.25">
      <c r="A29" s="9" t="s">
        <v>38</v>
      </c>
      <c r="B29" s="10" t="s">
        <v>39</v>
      </c>
      <c r="C29" s="11"/>
      <c r="D29" s="11"/>
      <c r="E29" s="11"/>
      <c r="F29" s="11"/>
      <c r="G29" s="11"/>
      <c r="H29" s="12"/>
      <c r="I29" s="15"/>
    </row>
    <row r="30" spans="1:9" s="1" customFormat="1" ht="31.2" x14ac:dyDescent="0.25">
      <c r="A30" s="9">
        <v>1</v>
      </c>
      <c r="B30" s="10" t="s">
        <v>135</v>
      </c>
      <c r="C30" s="10" t="s">
        <v>77</v>
      </c>
      <c r="D30" s="10">
        <v>34</v>
      </c>
      <c r="E30" s="10">
        <f>(160+160)*0.8*0.8</f>
        <v>204.8</v>
      </c>
      <c r="F30" s="10">
        <f t="shared" si="1"/>
        <v>6963.2</v>
      </c>
      <c r="G30" s="10" t="s">
        <v>143</v>
      </c>
      <c r="H30" s="13" t="s">
        <v>136</v>
      </c>
      <c r="I30" s="15"/>
    </row>
    <row r="31" spans="1:9" s="1" customFormat="1" x14ac:dyDescent="0.25">
      <c r="A31" s="9" t="s">
        <v>49</v>
      </c>
      <c r="B31" s="10" t="s">
        <v>146</v>
      </c>
      <c r="C31" s="11"/>
      <c r="D31" s="11"/>
      <c r="E31" s="11"/>
      <c r="F31" s="11"/>
      <c r="G31" s="11"/>
      <c r="H31" s="12"/>
      <c r="I31" s="15"/>
    </row>
    <row r="32" spans="1:9" s="1" customFormat="1" ht="31.2" x14ac:dyDescent="0.25">
      <c r="A32" s="9">
        <v>1</v>
      </c>
      <c r="B32" s="10" t="s">
        <v>130</v>
      </c>
      <c r="C32" s="10" t="s">
        <v>30</v>
      </c>
      <c r="D32" s="10">
        <v>69</v>
      </c>
      <c r="E32" s="10">
        <f>0.8*160*0.8</f>
        <v>102.4</v>
      </c>
      <c r="F32" s="10">
        <f t="shared" ref="F32:F41" si="2">E32*D32</f>
        <v>7065.6</v>
      </c>
      <c r="G32" s="10" t="s">
        <v>143</v>
      </c>
      <c r="H32" s="13" t="s">
        <v>131</v>
      </c>
      <c r="I32" s="16" t="s">
        <v>143</v>
      </c>
    </row>
    <row r="33" spans="1:9" s="1" customFormat="1" ht="31.2" x14ac:dyDescent="0.25">
      <c r="A33" s="9">
        <v>2</v>
      </c>
      <c r="B33" s="10" t="s">
        <v>147</v>
      </c>
      <c r="C33" s="10" t="s">
        <v>30</v>
      </c>
      <c r="D33" s="10">
        <v>69</v>
      </c>
      <c r="E33" s="10">
        <f>360*0.8*0.8</f>
        <v>230.4</v>
      </c>
      <c r="F33" s="10">
        <f t="shared" si="2"/>
        <v>15897.6</v>
      </c>
      <c r="G33" s="10" t="s">
        <v>143</v>
      </c>
      <c r="H33" s="13" t="s">
        <v>148</v>
      </c>
      <c r="I33" s="15"/>
    </row>
    <row r="34" spans="1:9" s="1" customFormat="1" ht="31.2" x14ac:dyDescent="0.25">
      <c r="A34" s="9">
        <v>3</v>
      </c>
      <c r="B34" s="10" t="s">
        <v>94</v>
      </c>
      <c r="C34" s="10" t="s">
        <v>17</v>
      </c>
      <c r="D34" s="10">
        <v>3</v>
      </c>
      <c r="E34" s="10">
        <f>(160+220+220+1460)*0.8*0.8</f>
        <v>1318.4</v>
      </c>
      <c r="F34" s="10">
        <f t="shared" si="2"/>
        <v>3955.2</v>
      </c>
      <c r="G34" s="10" t="s">
        <v>143</v>
      </c>
      <c r="H34" s="13" t="s">
        <v>132</v>
      </c>
      <c r="I34" s="15"/>
    </row>
    <row r="35" spans="1:9" s="1" customFormat="1" ht="31.2" x14ac:dyDescent="0.25">
      <c r="A35" s="9">
        <v>4</v>
      </c>
      <c r="B35" s="10" t="s">
        <v>149</v>
      </c>
      <c r="C35" s="10" t="s">
        <v>30</v>
      </c>
      <c r="D35" s="10">
        <v>76</v>
      </c>
      <c r="E35" s="10">
        <f>(160+220)*0.8*0.8</f>
        <v>243.2</v>
      </c>
      <c r="F35" s="10">
        <f t="shared" si="2"/>
        <v>18483.2</v>
      </c>
      <c r="G35" s="10" t="s">
        <v>143</v>
      </c>
      <c r="H35" s="13" t="s">
        <v>132</v>
      </c>
      <c r="I35" s="15"/>
    </row>
    <row r="36" spans="1:9" s="1" customFormat="1" ht="46.8" x14ac:dyDescent="0.25">
      <c r="A36" s="9">
        <v>5</v>
      </c>
      <c r="B36" s="10" t="s">
        <v>150</v>
      </c>
      <c r="C36" s="10" t="s">
        <v>22</v>
      </c>
      <c r="D36" s="10">
        <v>60</v>
      </c>
      <c r="E36" s="10">
        <f>(160+190+160)*0.8*0.8</f>
        <v>326.39999999999998</v>
      </c>
      <c r="F36" s="10">
        <f t="shared" si="2"/>
        <v>19584</v>
      </c>
      <c r="G36" s="10" t="s">
        <v>143</v>
      </c>
      <c r="H36" s="13" t="s">
        <v>151</v>
      </c>
      <c r="I36" s="16" t="s">
        <v>152</v>
      </c>
    </row>
    <row r="37" spans="1:9" s="1" customFormat="1" ht="62.4" x14ac:dyDescent="0.25">
      <c r="A37" s="9">
        <v>6</v>
      </c>
      <c r="B37" s="10" t="s">
        <v>153</v>
      </c>
      <c r="C37" s="10" t="s">
        <v>77</v>
      </c>
      <c r="D37" s="10">
        <v>3</v>
      </c>
      <c r="E37" s="10">
        <f>(160+160+160+160+160)*0.8*0.8</f>
        <v>512</v>
      </c>
      <c r="F37" s="10">
        <f t="shared" si="2"/>
        <v>1536</v>
      </c>
      <c r="G37" s="10" t="s">
        <v>143</v>
      </c>
      <c r="H37" s="13" t="s">
        <v>154</v>
      </c>
      <c r="I37" s="15"/>
    </row>
    <row r="38" spans="1:9" s="1" customFormat="1" ht="31.2" x14ac:dyDescent="0.25">
      <c r="A38" s="9">
        <v>7</v>
      </c>
      <c r="B38" s="10" t="s">
        <v>155</v>
      </c>
      <c r="C38" s="10" t="s">
        <v>156</v>
      </c>
      <c r="D38" s="10">
        <v>39</v>
      </c>
      <c r="E38" s="10">
        <f>(160+220)*0.8*0.8</f>
        <v>243.2</v>
      </c>
      <c r="F38" s="10">
        <f t="shared" si="2"/>
        <v>9484.7999999999993</v>
      </c>
      <c r="G38" s="10" t="s">
        <v>143</v>
      </c>
      <c r="H38" s="13" t="s">
        <v>157</v>
      </c>
      <c r="I38" s="15"/>
    </row>
    <row r="39" spans="1:9" s="1" customFormat="1" ht="31.2" x14ac:dyDescent="0.25">
      <c r="A39" s="9">
        <v>8</v>
      </c>
      <c r="B39" s="10" t="s">
        <v>158</v>
      </c>
      <c r="C39" s="10" t="s">
        <v>156</v>
      </c>
      <c r="D39" s="10">
        <v>65</v>
      </c>
      <c r="E39" s="10">
        <f>(160+220)*0.8*0.8</f>
        <v>243.2</v>
      </c>
      <c r="F39" s="10">
        <f t="shared" si="2"/>
        <v>15808</v>
      </c>
      <c r="G39" s="10" t="s">
        <v>143</v>
      </c>
      <c r="H39" s="13" t="s">
        <v>157</v>
      </c>
      <c r="I39" s="15"/>
    </row>
    <row r="40" spans="1:9" s="1" customFormat="1" ht="31.2" x14ac:dyDescent="0.25">
      <c r="A40" s="9">
        <v>9</v>
      </c>
      <c r="B40" s="10" t="s">
        <v>159</v>
      </c>
      <c r="C40" s="10" t="s">
        <v>30</v>
      </c>
      <c r="D40" s="10">
        <v>29</v>
      </c>
      <c r="E40" s="10">
        <f>0.8*160*0.8</f>
        <v>102.4</v>
      </c>
      <c r="F40" s="10">
        <f t="shared" si="2"/>
        <v>2969.6</v>
      </c>
      <c r="G40" s="10" t="s">
        <v>143</v>
      </c>
      <c r="H40" s="13" t="s">
        <v>157</v>
      </c>
      <c r="I40" s="15"/>
    </row>
    <row r="41" spans="1:9" s="2" customFormat="1" ht="31.2" x14ac:dyDescent="0.25">
      <c r="A41" s="5" t="s">
        <v>49</v>
      </c>
      <c r="B41" s="6" t="s">
        <v>137</v>
      </c>
      <c r="C41" s="6" t="s">
        <v>138</v>
      </c>
      <c r="D41" s="6">
        <v>5.2</v>
      </c>
      <c r="E41" s="6">
        <f>50000*0.8*0.8</f>
        <v>32000</v>
      </c>
      <c r="F41" s="6">
        <f t="shared" si="2"/>
        <v>166400</v>
      </c>
      <c r="G41" s="10" t="s">
        <v>143</v>
      </c>
      <c r="H41" s="13" t="s">
        <v>139</v>
      </c>
      <c r="I41" s="14"/>
    </row>
    <row r="42" spans="1:9" s="1" customFormat="1" x14ac:dyDescent="0.25">
      <c r="A42" s="28" t="s">
        <v>160</v>
      </c>
      <c r="B42" s="29"/>
      <c r="C42" s="29"/>
      <c r="D42" s="29"/>
      <c r="E42" s="29"/>
      <c r="F42" s="29"/>
      <c r="G42" s="29"/>
      <c r="H42" s="30"/>
      <c r="I42" s="31"/>
    </row>
    <row r="43" spans="1:9" s="1" customFormat="1" x14ac:dyDescent="0.25">
      <c r="A43" s="9" t="s">
        <v>9</v>
      </c>
      <c r="B43" s="10" t="s">
        <v>10</v>
      </c>
      <c r="C43" s="11"/>
      <c r="D43" s="11"/>
      <c r="E43" s="11"/>
      <c r="F43" s="11"/>
      <c r="G43" s="11"/>
      <c r="H43" s="12"/>
      <c r="I43" s="15"/>
    </row>
    <row r="44" spans="1:9" s="1" customFormat="1" ht="62.4" x14ac:dyDescent="0.25">
      <c r="A44" s="9">
        <v>1</v>
      </c>
      <c r="B44" s="10" t="s">
        <v>11</v>
      </c>
      <c r="C44" s="10" t="s">
        <v>12</v>
      </c>
      <c r="D44" s="10">
        <v>85</v>
      </c>
      <c r="E44" s="10">
        <f>0.8*1200*0.8</f>
        <v>768</v>
      </c>
      <c r="F44" s="10">
        <f t="shared" ref="F44:F49" si="3">E44*D44</f>
        <v>65280</v>
      </c>
      <c r="G44" s="10" t="s">
        <v>160</v>
      </c>
      <c r="H44" s="13" t="s">
        <v>13</v>
      </c>
      <c r="I44" s="15"/>
    </row>
    <row r="45" spans="1:9" s="1" customFormat="1" ht="46.8" x14ac:dyDescent="0.25">
      <c r="A45" s="9">
        <v>2</v>
      </c>
      <c r="B45" s="10" t="s">
        <v>14</v>
      </c>
      <c r="C45" s="10" t="s">
        <v>12</v>
      </c>
      <c r="D45" s="10">
        <v>163</v>
      </c>
      <c r="E45" s="10">
        <f>0.8*1200*0.8</f>
        <v>768</v>
      </c>
      <c r="F45" s="10">
        <f t="shared" si="3"/>
        <v>125184</v>
      </c>
      <c r="G45" s="10" t="s">
        <v>160</v>
      </c>
      <c r="H45" s="13" t="s">
        <v>161</v>
      </c>
      <c r="I45" s="15"/>
    </row>
    <row r="46" spans="1:9" s="1" customFormat="1" ht="62.4" x14ac:dyDescent="0.25">
      <c r="A46" s="9">
        <v>3</v>
      </c>
      <c r="B46" s="10" t="s">
        <v>109</v>
      </c>
      <c r="C46" s="10" t="s">
        <v>17</v>
      </c>
      <c r="D46" s="10">
        <v>11</v>
      </c>
      <c r="E46" s="10">
        <f>0.8*2080*0.8</f>
        <v>1331.2</v>
      </c>
      <c r="F46" s="10">
        <f t="shared" si="3"/>
        <v>14643.2</v>
      </c>
      <c r="G46" s="10" t="s">
        <v>160</v>
      </c>
      <c r="H46" s="13" t="s">
        <v>162</v>
      </c>
      <c r="I46" s="15"/>
    </row>
    <row r="47" spans="1:9" s="1" customFormat="1" ht="46.8" x14ac:dyDescent="0.25">
      <c r="A47" s="9">
        <v>4</v>
      </c>
      <c r="B47" s="10" t="s">
        <v>16</v>
      </c>
      <c r="C47" s="10" t="s">
        <v>17</v>
      </c>
      <c r="D47" s="10">
        <v>4</v>
      </c>
      <c r="E47" s="10">
        <f>0.8*2340*0.8</f>
        <v>1497.6</v>
      </c>
      <c r="F47" s="10">
        <f t="shared" si="3"/>
        <v>5990.4</v>
      </c>
      <c r="G47" s="10" t="s">
        <v>160</v>
      </c>
      <c r="H47" s="13" t="s">
        <v>163</v>
      </c>
      <c r="I47" s="15"/>
    </row>
    <row r="48" spans="1:9" s="1" customFormat="1" ht="78" x14ac:dyDescent="0.25">
      <c r="A48" s="9">
        <v>5</v>
      </c>
      <c r="B48" s="10" t="s">
        <v>19</v>
      </c>
      <c r="C48" s="10" t="s">
        <v>17</v>
      </c>
      <c r="D48" s="10">
        <v>20</v>
      </c>
      <c r="E48" s="10">
        <f>0.8*300*0.8</f>
        <v>192</v>
      </c>
      <c r="F48" s="10">
        <f t="shared" si="3"/>
        <v>3840</v>
      </c>
      <c r="G48" s="10" t="s">
        <v>160</v>
      </c>
      <c r="H48" s="13" t="s">
        <v>164</v>
      </c>
      <c r="I48" s="15"/>
    </row>
    <row r="49" spans="1:9" s="1" customFormat="1" x14ac:dyDescent="0.25">
      <c r="A49" s="9">
        <v>6</v>
      </c>
      <c r="B49" s="10" t="s">
        <v>21</v>
      </c>
      <c r="C49" s="10" t="s">
        <v>22</v>
      </c>
      <c r="D49" s="10">
        <v>6</v>
      </c>
      <c r="E49" s="10">
        <f>0.8*190*0.8</f>
        <v>121.6</v>
      </c>
      <c r="F49" s="10">
        <f t="shared" si="3"/>
        <v>729.6</v>
      </c>
      <c r="G49" s="10" t="s">
        <v>160</v>
      </c>
      <c r="H49" s="13" t="s">
        <v>165</v>
      </c>
      <c r="I49" s="15"/>
    </row>
    <row r="50" spans="1:9" s="1" customFormat="1" x14ac:dyDescent="0.25">
      <c r="A50" s="9" t="s">
        <v>27</v>
      </c>
      <c r="B50" s="10" t="s">
        <v>28</v>
      </c>
      <c r="C50" s="11"/>
      <c r="D50" s="11"/>
      <c r="E50" s="11"/>
      <c r="F50" s="11"/>
      <c r="G50" s="11"/>
      <c r="H50" s="12"/>
      <c r="I50" s="15"/>
    </row>
    <row r="51" spans="1:9" s="2" customFormat="1" ht="46.8" x14ac:dyDescent="0.25">
      <c r="A51" s="9">
        <v>1</v>
      </c>
      <c r="B51" s="10" t="s">
        <v>127</v>
      </c>
      <c r="C51" s="10" t="s">
        <v>22</v>
      </c>
      <c r="D51" s="10">
        <v>38</v>
      </c>
      <c r="E51" s="10">
        <f>(160+160+160+460+960)*0.8*0.8</f>
        <v>1216</v>
      </c>
      <c r="F51" s="10">
        <f t="shared" ref="F51:F54" si="4">E51*D51</f>
        <v>46208</v>
      </c>
      <c r="G51" s="10" t="s">
        <v>160</v>
      </c>
      <c r="H51" s="13" t="s">
        <v>128</v>
      </c>
      <c r="I51" s="16" t="s">
        <v>166</v>
      </c>
    </row>
    <row r="52" spans="1:9" s="2" customFormat="1" ht="46.8" x14ac:dyDescent="0.25">
      <c r="A52" s="9">
        <v>2</v>
      </c>
      <c r="B52" s="10" t="s">
        <v>32</v>
      </c>
      <c r="C52" s="10" t="s">
        <v>22</v>
      </c>
      <c r="D52" s="10">
        <v>2</v>
      </c>
      <c r="E52" s="10">
        <f>(160+160+160+460+960+130+160)*0.8*0.8</f>
        <v>1401.6</v>
      </c>
      <c r="F52" s="10">
        <f t="shared" si="4"/>
        <v>2803.2</v>
      </c>
      <c r="G52" s="10" t="s">
        <v>160</v>
      </c>
      <c r="H52" s="13" t="s">
        <v>128</v>
      </c>
      <c r="I52" s="16" t="s">
        <v>167</v>
      </c>
    </row>
    <row r="53" spans="1:9" s="1" customFormat="1" ht="62.4" x14ac:dyDescent="0.25">
      <c r="A53" s="9">
        <v>3</v>
      </c>
      <c r="B53" s="10" t="s">
        <v>65</v>
      </c>
      <c r="C53" s="10" t="s">
        <v>22</v>
      </c>
      <c r="D53" s="10">
        <v>2</v>
      </c>
      <c r="E53" s="10">
        <f>(160+160+160+460+960+130+160)*0.8*0.8</f>
        <v>1401.6</v>
      </c>
      <c r="F53" s="10">
        <f t="shared" si="4"/>
        <v>2803.2</v>
      </c>
      <c r="G53" s="10" t="s">
        <v>160</v>
      </c>
      <c r="H53" s="13" t="s">
        <v>168</v>
      </c>
      <c r="I53" s="16" t="s">
        <v>167</v>
      </c>
    </row>
    <row r="54" spans="1:9" s="1" customFormat="1" ht="31.2" x14ac:dyDescent="0.25">
      <c r="A54" s="9">
        <v>4</v>
      </c>
      <c r="B54" s="10" t="s">
        <v>87</v>
      </c>
      <c r="C54" s="10" t="s">
        <v>156</v>
      </c>
      <c r="D54" s="10">
        <v>16</v>
      </c>
      <c r="E54" s="10">
        <f>(160+190)*0.8*0.8</f>
        <v>224</v>
      </c>
      <c r="F54" s="10">
        <f t="shared" si="4"/>
        <v>3584</v>
      </c>
      <c r="G54" s="10" t="s">
        <v>160</v>
      </c>
      <c r="H54" s="13" t="s">
        <v>169</v>
      </c>
      <c r="I54" s="16" t="s">
        <v>170</v>
      </c>
    </row>
    <row r="55" spans="1:9" s="1" customFormat="1" x14ac:dyDescent="0.25">
      <c r="A55" s="9" t="s">
        <v>38</v>
      </c>
      <c r="B55" s="10" t="s">
        <v>145</v>
      </c>
      <c r="C55" s="11"/>
      <c r="D55" s="11"/>
      <c r="E55" s="11"/>
      <c r="F55" s="11"/>
      <c r="G55" s="11"/>
      <c r="H55" s="12"/>
      <c r="I55" s="15"/>
    </row>
    <row r="56" spans="1:9" s="1" customFormat="1" ht="93.6" x14ac:dyDescent="0.25">
      <c r="A56" s="9">
        <v>1</v>
      </c>
      <c r="B56" s="10" t="s">
        <v>171</v>
      </c>
      <c r="C56" s="10" t="s">
        <v>17</v>
      </c>
      <c r="D56" s="10">
        <v>17</v>
      </c>
      <c r="E56" s="10">
        <f>0.8*1500*0.8</f>
        <v>960</v>
      </c>
      <c r="F56" s="10">
        <f t="shared" ref="F56:F61" si="5">E56*D56</f>
        <v>16320</v>
      </c>
      <c r="G56" s="10" t="s">
        <v>160</v>
      </c>
      <c r="H56" s="13" t="s">
        <v>172</v>
      </c>
      <c r="I56" s="15"/>
    </row>
    <row r="57" spans="1:9" s="1" customFormat="1" ht="62.4" x14ac:dyDescent="0.25">
      <c r="A57" s="9">
        <v>2</v>
      </c>
      <c r="B57" s="10" t="s">
        <v>133</v>
      </c>
      <c r="C57" s="10" t="s">
        <v>17</v>
      </c>
      <c r="D57" s="10">
        <v>149</v>
      </c>
      <c r="E57" s="10">
        <f>160*6*0.8*0.8</f>
        <v>614.4</v>
      </c>
      <c r="F57" s="10">
        <f t="shared" si="5"/>
        <v>91545.600000000006</v>
      </c>
      <c r="G57" s="10" t="s">
        <v>160</v>
      </c>
      <c r="H57" s="13" t="s">
        <v>173</v>
      </c>
      <c r="I57" s="15"/>
    </row>
    <row r="58" spans="1:9" s="1" customFormat="1" x14ac:dyDescent="0.25">
      <c r="A58" s="9" t="s">
        <v>49</v>
      </c>
      <c r="B58" s="10" t="s">
        <v>50</v>
      </c>
      <c r="C58" s="11"/>
      <c r="D58" s="11"/>
      <c r="E58" s="10"/>
      <c r="F58" s="10"/>
      <c r="G58" s="10" t="s">
        <v>160</v>
      </c>
      <c r="H58" s="13"/>
      <c r="I58" s="15"/>
    </row>
    <row r="59" spans="1:9" s="1" customFormat="1" ht="46.8" x14ac:dyDescent="0.25">
      <c r="A59" s="9">
        <v>1</v>
      </c>
      <c r="B59" s="10" t="s">
        <v>51</v>
      </c>
      <c r="C59" s="10" t="s">
        <v>17</v>
      </c>
      <c r="D59" s="10">
        <v>12</v>
      </c>
      <c r="E59" s="10">
        <f>(160+220+160+190+150)*0.8*0.8</f>
        <v>563.20000000000005</v>
      </c>
      <c r="F59" s="10">
        <f t="shared" si="5"/>
        <v>6758.4</v>
      </c>
      <c r="G59" s="10" t="s">
        <v>160</v>
      </c>
      <c r="H59" s="13" t="s">
        <v>53</v>
      </c>
      <c r="I59" s="15"/>
    </row>
    <row r="60" spans="1:9" s="1" customFormat="1" ht="46.8" x14ac:dyDescent="0.25">
      <c r="A60" s="9">
        <v>2</v>
      </c>
      <c r="B60" s="10" t="s">
        <v>174</v>
      </c>
      <c r="C60" s="10" t="s">
        <v>12</v>
      </c>
      <c r="D60" s="10">
        <v>32</v>
      </c>
      <c r="E60" s="10">
        <f>0.8*880*0.8</f>
        <v>563.20000000000005</v>
      </c>
      <c r="F60" s="10">
        <f t="shared" si="5"/>
        <v>18022.400000000001</v>
      </c>
      <c r="G60" s="10" t="s">
        <v>160</v>
      </c>
      <c r="H60" s="13" t="s">
        <v>175</v>
      </c>
      <c r="I60" s="15"/>
    </row>
    <row r="61" spans="1:9" s="1" customFormat="1" ht="31.2" x14ac:dyDescent="0.25">
      <c r="A61" s="9">
        <v>3</v>
      </c>
      <c r="B61" s="10" t="s">
        <v>55</v>
      </c>
      <c r="C61" s="10" t="s">
        <v>22</v>
      </c>
      <c r="D61" s="10">
        <v>18</v>
      </c>
      <c r="E61" s="10">
        <f>(160+220)*0.8*0.8</f>
        <v>243.2</v>
      </c>
      <c r="F61" s="10">
        <f t="shared" si="5"/>
        <v>4377.6000000000004</v>
      </c>
      <c r="G61" s="10" t="s">
        <v>160</v>
      </c>
      <c r="H61" s="13" t="s">
        <v>56</v>
      </c>
      <c r="I61" s="16" t="s">
        <v>176</v>
      </c>
    </row>
    <row r="62" spans="1:9" s="1" customFormat="1" x14ac:dyDescent="0.25">
      <c r="A62" s="9" t="s">
        <v>103</v>
      </c>
      <c r="B62" s="10" t="s">
        <v>146</v>
      </c>
      <c r="C62" s="11"/>
      <c r="D62" s="11"/>
      <c r="E62" s="11"/>
      <c r="F62" s="11"/>
      <c r="G62" s="11"/>
      <c r="H62" s="12"/>
      <c r="I62" s="15"/>
    </row>
    <row r="63" spans="1:9" s="1" customFormat="1" ht="31.2" x14ac:dyDescent="0.25">
      <c r="A63" s="9">
        <v>1</v>
      </c>
      <c r="B63" s="10" t="s">
        <v>130</v>
      </c>
      <c r="C63" s="10" t="s">
        <v>30</v>
      </c>
      <c r="D63" s="10">
        <v>433</v>
      </c>
      <c r="E63" s="10">
        <f>0.8*160*0.8</f>
        <v>102.4</v>
      </c>
      <c r="F63" s="10">
        <f t="shared" ref="F63:F71" si="6">E63*D63</f>
        <v>44339.199999999997</v>
      </c>
      <c r="G63" s="10" t="s">
        <v>160</v>
      </c>
      <c r="H63" s="13" t="s">
        <v>177</v>
      </c>
      <c r="I63" s="16" t="s">
        <v>178</v>
      </c>
    </row>
    <row r="64" spans="1:9" s="1" customFormat="1" ht="31.2" x14ac:dyDescent="0.25">
      <c r="A64" s="9">
        <v>2</v>
      </c>
      <c r="B64" s="10" t="s">
        <v>179</v>
      </c>
      <c r="C64" s="10" t="s">
        <v>30</v>
      </c>
      <c r="D64" s="10">
        <v>18</v>
      </c>
      <c r="E64" s="10">
        <f>0.8*160*0.8</f>
        <v>102.4</v>
      </c>
      <c r="F64" s="10">
        <f t="shared" si="6"/>
        <v>1843.2</v>
      </c>
      <c r="G64" s="10" t="s">
        <v>160</v>
      </c>
      <c r="H64" s="13" t="s">
        <v>177</v>
      </c>
      <c r="I64" s="15"/>
    </row>
    <row r="65" spans="1:9" s="1" customFormat="1" x14ac:dyDescent="0.25">
      <c r="A65" s="9">
        <v>3</v>
      </c>
      <c r="B65" s="10" t="s">
        <v>180</v>
      </c>
      <c r="C65" s="10" t="s">
        <v>30</v>
      </c>
      <c r="D65" s="10">
        <v>660</v>
      </c>
      <c r="E65" s="10">
        <f>0.8*160*0.8</f>
        <v>102.4</v>
      </c>
      <c r="F65" s="10">
        <f t="shared" si="6"/>
        <v>67584</v>
      </c>
      <c r="G65" s="10" t="s">
        <v>160</v>
      </c>
      <c r="H65" s="13" t="s">
        <v>181</v>
      </c>
      <c r="I65" s="15"/>
    </row>
    <row r="66" spans="1:9" s="1" customFormat="1" x14ac:dyDescent="0.25">
      <c r="A66" s="9">
        <v>4</v>
      </c>
      <c r="B66" s="10" t="s">
        <v>182</v>
      </c>
      <c r="C66" s="10" t="s">
        <v>30</v>
      </c>
      <c r="D66" s="10">
        <v>36</v>
      </c>
      <c r="E66" s="10">
        <f>0.8*160*0.8</f>
        <v>102.4</v>
      </c>
      <c r="F66" s="10">
        <f t="shared" si="6"/>
        <v>3686.4</v>
      </c>
      <c r="G66" s="10" t="s">
        <v>160</v>
      </c>
      <c r="H66" s="13" t="s">
        <v>97</v>
      </c>
      <c r="I66" s="15"/>
    </row>
    <row r="67" spans="1:9" s="1" customFormat="1" x14ac:dyDescent="0.25">
      <c r="A67" s="9">
        <v>5</v>
      </c>
      <c r="B67" s="10" t="s">
        <v>183</v>
      </c>
      <c r="C67" s="10" t="s">
        <v>30</v>
      </c>
      <c r="D67" s="10">
        <v>339</v>
      </c>
      <c r="E67" s="10">
        <f>(160+220)*0.8*0.8</f>
        <v>243.2</v>
      </c>
      <c r="F67" s="10">
        <f t="shared" si="6"/>
        <v>82444.800000000003</v>
      </c>
      <c r="G67" s="10" t="s">
        <v>160</v>
      </c>
      <c r="H67" s="13" t="s">
        <v>97</v>
      </c>
      <c r="I67" s="15"/>
    </row>
    <row r="68" spans="1:9" s="1" customFormat="1" ht="46.8" x14ac:dyDescent="0.25">
      <c r="A68" s="9">
        <v>6</v>
      </c>
      <c r="B68" s="10" t="s">
        <v>184</v>
      </c>
      <c r="C68" s="10" t="s">
        <v>22</v>
      </c>
      <c r="D68" s="10">
        <v>61</v>
      </c>
      <c r="E68" s="10">
        <f>(160+190+160)*0.8*0.8</f>
        <v>326.39999999999998</v>
      </c>
      <c r="F68" s="10">
        <f t="shared" si="6"/>
        <v>19910.400000000001</v>
      </c>
      <c r="G68" s="10" t="s">
        <v>160</v>
      </c>
      <c r="H68" s="13" t="s">
        <v>185</v>
      </c>
      <c r="I68" s="16" t="s">
        <v>186</v>
      </c>
    </row>
    <row r="69" spans="1:9" s="1" customFormat="1" x14ac:dyDescent="0.25">
      <c r="A69" s="9">
        <v>7</v>
      </c>
      <c r="B69" s="10" t="s">
        <v>187</v>
      </c>
      <c r="C69" s="10" t="s">
        <v>30</v>
      </c>
      <c r="D69" s="10">
        <v>417</v>
      </c>
      <c r="E69" s="10">
        <f>(160+220)*0.8*0.8</f>
        <v>243.2</v>
      </c>
      <c r="F69" s="10">
        <f t="shared" si="6"/>
        <v>101414.39999999999</v>
      </c>
      <c r="G69" s="10" t="s">
        <v>160</v>
      </c>
      <c r="H69" s="13" t="s">
        <v>97</v>
      </c>
      <c r="I69" s="15"/>
    </row>
    <row r="70" spans="1:9" s="1" customFormat="1" ht="31.2" x14ac:dyDescent="0.25">
      <c r="A70" s="9">
        <v>8</v>
      </c>
      <c r="B70" s="10" t="s">
        <v>94</v>
      </c>
      <c r="C70" s="10" t="s">
        <v>30</v>
      </c>
      <c r="D70" s="10">
        <v>5</v>
      </c>
      <c r="E70" s="10">
        <f>(160+220+220+1460)*0.8*0.8</f>
        <v>1318.4</v>
      </c>
      <c r="F70" s="10">
        <f t="shared" si="6"/>
        <v>6592</v>
      </c>
      <c r="G70" s="10" t="s">
        <v>160</v>
      </c>
      <c r="H70" s="13" t="s">
        <v>188</v>
      </c>
      <c r="I70" s="15"/>
    </row>
    <row r="71" spans="1:9" s="1" customFormat="1" x14ac:dyDescent="0.25">
      <c r="A71" s="9">
        <v>9</v>
      </c>
      <c r="B71" s="10" t="s">
        <v>189</v>
      </c>
      <c r="C71" s="10" t="s">
        <v>30</v>
      </c>
      <c r="D71" s="10">
        <v>432</v>
      </c>
      <c r="E71" s="10">
        <f>(160+220)*0.8*0.8</f>
        <v>243.2</v>
      </c>
      <c r="F71" s="10">
        <f t="shared" si="6"/>
        <v>105062.39999999999</v>
      </c>
      <c r="G71" s="10" t="s">
        <v>160</v>
      </c>
      <c r="H71" s="13" t="s">
        <v>97</v>
      </c>
      <c r="I71" s="15"/>
    </row>
    <row r="72" spans="1:9" s="1" customFormat="1" x14ac:dyDescent="0.25">
      <c r="A72" s="9" t="s">
        <v>190</v>
      </c>
      <c r="B72" s="10" t="s">
        <v>39</v>
      </c>
      <c r="C72" s="11"/>
      <c r="D72" s="11"/>
      <c r="E72" s="11"/>
      <c r="F72" s="11"/>
      <c r="G72" s="11"/>
      <c r="H72" s="12"/>
      <c r="I72" s="15"/>
    </row>
    <row r="73" spans="1:9" s="1" customFormat="1" ht="62.4" x14ac:dyDescent="0.25">
      <c r="A73" s="9">
        <v>1</v>
      </c>
      <c r="B73" s="10" t="s">
        <v>40</v>
      </c>
      <c r="C73" s="10" t="s">
        <v>41</v>
      </c>
      <c r="D73" s="10">
        <v>456</v>
      </c>
      <c r="E73" s="10">
        <f>(160+220+110+110+110)*0.8*0.8</f>
        <v>454.4</v>
      </c>
      <c r="F73" s="10">
        <f t="shared" ref="F73:F85" si="7">E73*D73</f>
        <v>207206.39999999999</v>
      </c>
      <c r="G73" s="10" t="s">
        <v>160</v>
      </c>
      <c r="H73" s="13" t="s">
        <v>191</v>
      </c>
      <c r="I73" s="15"/>
    </row>
    <row r="74" spans="1:9" s="1" customFormat="1" x14ac:dyDescent="0.25">
      <c r="A74" s="9">
        <v>2</v>
      </c>
      <c r="B74" s="10" t="s">
        <v>135</v>
      </c>
      <c r="C74" s="10" t="s">
        <v>30</v>
      </c>
      <c r="D74" s="10">
        <v>97</v>
      </c>
      <c r="E74" s="10">
        <f>(160+160)*0.8*0.8</f>
        <v>204.8</v>
      </c>
      <c r="F74" s="10">
        <f t="shared" si="7"/>
        <v>19865.599999999999</v>
      </c>
      <c r="G74" s="10" t="s">
        <v>160</v>
      </c>
      <c r="H74" s="13" t="s">
        <v>121</v>
      </c>
      <c r="I74" s="15"/>
    </row>
    <row r="75" spans="1:9" s="1" customFormat="1" x14ac:dyDescent="0.25">
      <c r="A75" s="9">
        <v>3</v>
      </c>
      <c r="B75" s="10" t="s">
        <v>76</v>
      </c>
      <c r="C75" s="10" t="s">
        <v>30</v>
      </c>
      <c r="D75" s="10">
        <v>351</v>
      </c>
      <c r="E75" s="10">
        <f>0.8*380*0.8</f>
        <v>243.2</v>
      </c>
      <c r="F75" s="10">
        <f t="shared" si="7"/>
        <v>85363.199999999997</v>
      </c>
      <c r="G75" s="10" t="s">
        <v>160</v>
      </c>
      <c r="H75" s="13" t="s">
        <v>78</v>
      </c>
      <c r="I75" s="15"/>
    </row>
    <row r="76" spans="1:9" s="1" customFormat="1" ht="46.8" x14ac:dyDescent="0.25">
      <c r="A76" s="9">
        <v>4</v>
      </c>
      <c r="B76" s="10" t="s">
        <v>74</v>
      </c>
      <c r="C76" s="10" t="s">
        <v>30</v>
      </c>
      <c r="D76" s="10">
        <v>14</v>
      </c>
      <c r="E76" s="10">
        <f>(160+160+1030)*0.8*0.8</f>
        <v>864</v>
      </c>
      <c r="F76" s="10">
        <f t="shared" si="7"/>
        <v>12096</v>
      </c>
      <c r="G76" s="10" t="s">
        <v>160</v>
      </c>
      <c r="H76" s="13" t="s">
        <v>75</v>
      </c>
      <c r="I76" s="15"/>
    </row>
    <row r="77" spans="1:9" s="1" customFormat="1" x14ac:dyDescent="0.25">
      <c r="A77" s="9">
        <v>5</v>
      </c>
      <c r="B77" s="10" t="s">
        <v>79</v>
      </c>
      <c r="C77" s="10" t="s">
        <v>30</v>
      </c>
      <c r="D77" s="10">
        <v>48</v>
      </c>
      <c r="E77" s="10">
        <f>320*0.8*0.8</f>
        <v>204.8</v>
      </c>
      <c r="F77" s="10">
        <f t="shared" si="7"/>
        <v>9830.4</v>
      </c>
      <c r="G77" s="10" t="s">
        <v>160</v>
      </c>
      <c r="H77" s="13" t="s">
        <v>80</v>
      </c>
      <c r="I77" s="15"/>
    </row>
    <row r="78" spans="1:9" s="1" customFormat="1" ht="46.8" x14ac:dyDescent="0.25">
      <c r="A78" s="9">
        <v>6</v>
      </c>
      <c r="B78" s="10" t="s">
        <v>47</v>
      </c>
      <c r="C78" s="10" t="s">
        <v>30</v>
      </c>
      <c r="D78" s="10">
        <v>25</v>
      </c>
      <c r="E78" s="10">
        <f>0.8*1170*0.8</f>
        <v>748.8</v>
      </c>
      <c r="F78" s="10">
        <f t="shared" si="7"/>
        <v>18720</v>
      </c>
      <c r="G78" s="10" t="s">
        <v>160</v>
      </c>
      <c r="H78" s="13" t="s">
        <v>48</v>
      </c>
      <c r="I78" s="15"/>
    </row>
    <row r="79" spans="1:9" s="1" customFormat="1" ht="46.8" x14ac:dyDescent="0.25">
      <c r="A79" s="9">
        <v>7</v>
      </c>
      <c r="B79" s="10" t="s">
        <v>122</v>
      </c>
      <c r="C79" s="10" t="s">
        <v>17</v>
      </c>
      <c r="D79" s="10">
        <v>1</v>
      </c>
      <c r="E79" s="10">
        <f>(160+220+220+220+1250)*0.8*0.8</f>
        <v>1324.8</v>
      </c>
      <c r="F79" s="10">
        <f t="shared" si="7"/>
        <v>1324.8</v>
      </c>
      <c r="G79" s="10" t="s">
        <v>160</v>
      </c>
      <c r="H79" s="13" t="s">
        <v>123</v>
      </c>
      <c r="I79" s="15"/>
    </row>
    <row r="80" spans="1:9" s="1" customFormat="1" ht="62.4" x14ac:dyDescent="0.25">
      <c r="A80" s="9">
        <v>8</v>
      </c>
      <c r="B80" s="10" t="s">
        <v>45</v>
      </c>
      <c r="C80" s="10" t="s">
        <v>17</v>
      </c>
      <c r="D80" s="10">
        <v>2</v>
      </c>
      <c r="E80" s="10">
        <f>0.8*2100*0.8</f>
        <v>1344</v>
      </c>
      <c r="F80" s="10">
        <f t="shared" si="7"/>
        <v>2688</v>
      </c>
      <c r="G80" s="10" t="s">
        <v>160</v>
      </c>
      <c r="H80" s="13" t="s">
        <v>46</v>
      </c>
      <c r="I80" s="15"/>
    </row>
    <row r="81" spans="1:9" s="1" customFormat="1" ht="46.8" x14ac:dyDescent="0.25">
      <c r="A81" s="9">
        <v>9</v>
      </c>
      <c r="B81" s="10" t="s">
        <v>43</v>
      </c>
      <c r="C81" s="10" t="s">
        <v>30</v>
      </c>
      <c r="D81" s="10">
        <v>7</v>
      </c>
      <c r="E81" s="10">
        <f>0.8*1300*0.8</f>
        <v>832</v>
      </c>
      <c r="F81" s="10">
        <f t="shared" si="7"/>
        <v>5824</v>
      </c>
      <c r="G81" s="10" t="s">
        <v>160</v>
      </c>
      <c r="H81" s="13" t="s">
        <v>192</v>
      </c>
      <c r="I81" s="15"/>
    </row>
    <row r="82" spans="1:9" s="1" customFormat="1" ht="31.2" x14ac:dyDescent="0.25">
      <c r="A82" s="9">
        <v>10</v>
      </c>
      <c r="B82" s="10" t="s">
        <v>72</v>
      </c>
      <c r="C82" s="10" t="s">
        <v>30</v>
      </c>
      <c r="D82" s="10">
        <v>24</v>
      </c>
      <c r="E82" s="10">
        <f>(160+1080+880)*0.8*0.8</f>
        <v>1356.8</v>
      </c>
      <c r="F82" s="10">
        <f t="shared" si="7"/>
        <v>32563.200000000001</v>
      </c>
      <c r="G82" s="10" t="s">
        <v>160</v>
      </c>
      <c r="H82" s="13" t="s">
        <v>73</v>
      </c>
      <c r="I82" s="15"/>
    </row>
    <row r="83" spans="1:9" s="1" customFormat="1" ht="62.4" x14ac:dyDescent="0.25">
      <c r="A83" s="9">
        <v>11</v>
      </c>
      <c r="B83" s="10" t="s">
        <v>193</v>
      </c>
      <c r="C83" s="10" t="s">
        <v>30</v>
      </c>
      <c r="D83" s="10">
        <v>17</v>
      </c>
      <c r="E83" s="10">
        <f>0.8*1900*0.8</f>
        <v>1216</v>
      </c>
      <c r="F83" s="10">
        <f t="shared" si="7"/>
        <v>20672</v>
      </c>
      <c r="G83" s="10" t="s">
        <v>160</v>
      </c>
      <c r="H83" s="13" t="s">
        <v>194</v>
      </c>
      <c r="I83" s="15"/>
    </row>
    <row r="84" spans="1:9" s="1" customFormat="1" ht="46.8" x14ac:dyDescent="0.25">
      <c r="A84" s="9">
        <v>12</v>
      </c>
      <c r="B84" s="10" t="s">
        <v>195</v>
      </c>
      <c r="C84" s="10" t="s">
        <v>30</v>
      </c>
      <c r="D84" s="10">
        <v>115</v>
      </c>
      <c r="E84" s="10">
        <f>(160+160)*0.8*0.8</f>
        <v>204.8</v>
      </c>
      <c r="F84" s="10">
        <f t="shared" si="7"/>
        <v>23552</v>
      </c>
      <c r="G84" s="10" t="s">
        <v>160</v>
      </c>
      <c r="H84" s="13" t="s">
        <v>48</v>
      </c>
      <c r="I84" s="15"/>
    </row>
    <row r="85" spans="1:9" s="2" customFormat="1" ht="31.2" x14ac:dyDescent="0.25">
      <c r="A85" s="17" t="s">
        <v>196</v>
      </c>
      <c r="B85" s="18" t="s">
        <v>137</v>
      </c>
      <c r="C85" s="18" t="s">
        <v>138</v>
      </c>
      <c r="D85" s="18">
        <v>13</v>
      </c>
      <c r="E85" s="6">
        <f>50000*0.8*0.8</f>
        <v>32000</v>
      </c>
      <c r="F85" s="18">
        <f t="shared" si="7"/>
        <v>416000</v>
      </c>
      <c r="G85" s="18" t="s">
        <v>160</v>
      </c>
      <c r="H85" s="13" t="s">
        <v>139</v>
      </c>
      <c r="I85" s="19"/>
    </row>
    <row r="86" spans="1:9" s="1" customFormat="1" ht="43.95" customHeight="1" x14ac:dyDescent="0.25">
      <c r="A86" s="33" t="s">
        <v>197</v>
      </c>
      <c r="B86" s="33"/>
      <c r="C86" s="33"/>
      <c r="D86" s="33"/>
      <c r="E86" s="33"/>
      <c r="F86" s="33"/>
      <c r="G86" s="33"/>
      <c r="H86" s="33"/>
      <c r="I86" s="33"/>
    </row>
  </sheetData>
  <autoFilter ref="A2:I86"/>
  <mergeCells count="7">
    <mergeCell ref="A42:I42"/>
    <mergeCell ref="A86:I86"/>
    <mergeCell ref="A1:I1"/>
    <mergeCell ref="A3:I3"/>
    <mergeCell ref="A14:I14"/>
    <mergeCell ref="A19:I19"/>
    <mergeCell ref="A24:I24"/>
  </mergeCells>
  <phoneticPr fontId="11" type="noConversion"/>
  <pageMargins left="0.74803149606299202" right="0.74803149606299202" top="0.98425196850393704" bottom="0.98425196850393704" header="0.511811023622047" footer="0.511811023622047"/>
  <pageSetup paperSize="8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采购包4-桥梁机电设施</vt:lpstr>
      <vt:lpstr>隧道机电设施</vt:lpstr>
      <vt:lpstr>'采购包4-桥梁机电设施'!Print_Titles</vt:lpstr>
      <vt:lpstr>隧道机电设施!Print_Titles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baixi</dc:creator>
  <cp:lastModifiedBy>74579</cp:lastModifiedBy>
  <cp:lastPrinted>2025-03-11T08:34:00Z</cp:lastPrinted>
  <dcterms:created xsi:type="dcterms:W3CDTF">2024-10-03T03:14:00Z</dcterms:created>
  <dcterms:modified xsi:type="dcterms:W3CDTF">2025-07-17T09:12:10Z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BB2D2BD8DB054EBCAD9D3CFF2330EDE7_13</vt:lpwstr>
  </property>
  <property fmtid="{D5CDD505-2E9C-101B-9397-08002B2CF9AE}" pid="3" name="KSOProductBuildVer">
    <vt:lpwstr>2052-12.1.0.19770</vt:lpwstr>
  </property>
</Properties>
</file>