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我的工作\未完项目\0  “五桥二隧”定期检测-公路事业发展中心\预公告相关\2025年度进出岛通道定期检查\"/>
    </mc:Choice>
  </mc:AlternateContent>
  <bookViews>
    <workbookView xWindow="0" yWindow="0" windowWidth="27948" windowHeight="14172" tabRatio="911" activeTab="8"/>
  </bookViews>
  <sheets>
    <sheet name="采购包1-翔安大桥" sheetId="8" r:id="rId1"/>
    <sheet name="采购包2-集美大桥" sheetId="17" r:id="rId2"/>
    <sheet name="采购包2-杏林大桥" sheetId="16" r:id="rId3"/>
    <sheet name="采购包2-海沧大桥 " sheetId="18" r:id="rId4"/>
    <sheet name="采购包3-海沧隧道" sheetId="6" r:id="rId5"/>
    <sheet name="采购包3-枋钟路隧道" sheetId="19" r:id="rId6"/>
    <sheet name="采购包3-机场下穿隧道" sheetId="20" r:id="rId7"/>
    <sheet name="采购包3-杏林大桥下穿隧道" sheetId="21" r:id="rId8"/>
    <sheet name="采购包3-大屏山隧道" sheetId="22" r:id="rId9"/>
  </sheets>
  <definedNames>
    <definedName name="_xlnm.Print_Area" localSheetId="0">'采购包1-翔安大桥'!$A$1:$G$15</definedName>
    <definedName name="_xlnm.Print_Area" localSheetId="3">'采购包2-海沧大桥 '!$A$1:$G$9</definedName>
    <definedName name="_xlnm.Print_Area" localSheetId="1">'采购包2-集美大桥'!$A$1:$G$15</definedName>
    <definedName name="_xlnm.Print_Area" localSheetId="2">'采购包2-杏林大桥'!$A$1:$G$14</definedName>
    <definedName name="_xlnm.Print_Area" localSheetId="4">'采购包3-海沧隧道'!$A$1:$G$13</definedName>
    <definedName name="_xlnm.Print_Titles" localSheetId="0">'采购包1-翔安大桥'!$1:$2</definedName>
    <definedName name="_xlnm.Print_Titles" localSheetId="3">'采购包2-海沧大桥 '!$1:$2</definedName>
    <definedName name="_xlnm.Print_Titles" localSheetId="1">'采购包2-集美大桥'!$1:$2</definedName>
    <definedName name="_xlnm.Print_Titles" localSheetId="2">'采购包2-杏林大桥'!$1:$2</definedName>
    <definedName name="_xlnm.Print_Titles" localSheetId="4">'采购包3-海沧隧道'!$1:$2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2" l="1"/>
  <c r="F4" i="22"/>
  <c r="E4" i="22"/>
  <c r="F5" i="21"/>
  <c r="F4" i="21"/>
  <c r="E4" i="21"/>
  <c r="F5" i="20"/>
  <c r="F4" i="20"/>
  <c r="E4" i="20"/>
  <c r="F6" i="19"/>
  <c r="F5" i="19"/>
  <c r="E5" i="19"/>
  <c r="F4" i="19"/>
  <c r="E4" i="19"/>
  <c r="F9" i="18"/>
  <c r="F8" i="18"/>
  <c r="E8" i="18"/>
  <c r="F6" i="18"/>
  <c r="E6" i="18"/>
  <c r="F5" i="18"/>
  <c r="E5" i="18"/>
  <c r="D5" i="18"/>
  <c r="F4" i="18"/>
  <c r="E4" i="18"/>
  <c r="D4" i="18"/>
  <c r="E13" i="16"/>
  <c r="F13" i="16" s="1"/>
  <c r="E11" i="16"/>
  <c r="F11" i="16" s="1"/>
  <c r="E10" i="16"/>
  <c r="F10" i="16" s="1"/>
  <c r="E9" i="16"/>
  <c r="F9" i="16" s="1"/>
  <c r="E8" i="16"/>
  <c r="F8" i="16" s="1"/>
  <c r="E7" i="16"/>
  <c r="F7" i="16" s="1"/>
  <c r="E6" i="16"/>
  <c r="F6" i="16" s="1"/>
  <c r="E5" i="16"/>
  <c r="F5" i="16" s="1"/>
  <c r="E4" i="16"/>
  <c r="F4" i="16" s="1"/>
  <c r="E3" i="16"/>
  <c r="F3" i="16" s="1"/>
  <c r="E14" i="17"/>
  <c r="F14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D5" i="17"/>
  <c r="E4" i="17"/>
  <c r="F4" i="17" s="1"/>
  <c r="F14" i="8"/>
  <c r="E14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F15" i="8" s="1"/>
  <c r="E5" i="8"/>
  <c r="D5" i="8"/>
  <c r="F4" i="8"/>
  <c r="E4" i="8"/>
  <c r="F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3" i="6"/>
  <c r="E3" i="6"/>
  <c r="F14" i="16" l="1"/>
  <c r="F5" i="17"/>
  <c r="F15" i="17"/>
</calcChain>
</file>

<file path=xl/sharedStrings.xml><?xml version="1.0" encoding="utf-8"?>
<sst xmlns="http://schemas.openxmlformats.org/spreadsheetml/2006/main" count="309" uniqueCount="121">
  <si>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年海沧隧道定期检查工程量清单</t>
    </r>
  </si>
  <si>
    <r>
      <rPr>
        <b/>
        <sz val="14"/>
        <rFont val="宋体"/>
        <charset val="134"/>
      </rPr>
      <t>序号</t>
    </r>
  </si>
  <si>
    <r>
      <rPr>
        <b/>
        <sz val="14"/>
        <color rgb="FF000000"/>
        <rFont val="宋体"/>
        <charset val="134"/>
      </rPr>
      <t>工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宋体"/>
        <charset val="134"/>
      </rPr>
      <t>程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宋体"/>
        <charset val="134"/>
      </rPr>
      <t>内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宋体"/>
        <charset val="134"/>
      </rPr>
      <t>容</t>
    </r>
  </si>
  <si>
    <r>
      <rPr>
        <b/>
        <sz val="14"/>
        <color rgb="FF000000"/>
        <rFont val="宋体"/>
        <charset val="134"/>
      </rPr>
      <t>单位</t>
    </r>
  </si>
  <si>
    <r>
      <rPr>
        <b/>
        <sz val="14"/>
        <rFont val="宋体"/>
        <charset val="134"/>
      </rPr>
      <t>工程量</t>
    </r>
  </si>
  <si>
    <r>
      <rPr>
        <b/>
        <sz val="14"/>
        <rFont val="宋体"/>
        <charset val="134"/>
      </rPr>
      <t>备注</t>
    </r>
  </si>
  <si>
    <t>检测方法</t>
  </si>
  <si>
    <t>隧道主线定期检查</t>
  </si>
  <si>
    <t>m</t>
  </si>
  <si>
    <r>
      <rPr>
        <sz val="14"/>
        <rFont val="宋体"/>
        <charset val="134"/>
      </rPr>
      <t>隧道定期检查内容按照《公路隧道养护技术规范》JTG H12—2015要求检查；含交通布控等措施项目；养护等级为</t>
    </r>
    <r>
      <rPr>
        <sz val="14"/>
        <rFont val="Times New Roman"/>
        <family val="1"/>
      </rPr>
      <t>1</t>
    </r>
    <r>
      <rPr>
        <sz val="14"/>
        <rFont val="宋体"/>
        <charset val="134"/>
      </rPr>
      <t>级，每年</t>
    </r>
    <r>
      <rPr>
        <sz val="14"/>
        <rFont val="Times New Roman"/>
        <family val="1"/>
      </rPr>
      <t>1</t>
    </r>
    <r>
      <rPr>
        <sz val="14"/>
        <rFont val="宋体"/>
        <charset val="134"/>
      </rPr>
      <t>检　</t>
    </r>
  </si>
  <si>
    <t>肉眼观测结合仪器设备</t>
  </si>
  <si>
    <t>服务隧道定期检查</t>
  </si>
  <si>
    <t>隧道定期检查内容按照《公路隧道养护技术规范》JTG H12—2015要求检查；含交通布控等措施项目；养护等级为1级，每年1检　　</t>
  </si>
  <si>
    <t>匝道隧道定期检查</t>
  </si>
  <si>
    <t>路基空洞检测</t>
  </si>
  <si>
    <t>检测设备由甲方提供</t>
  </si>
  <si>
    <t>雷达法</t>
  </si>
  <si>
    <t>边坡检测</t>
  </si>
  <si>
    <t>处</t>
  </si>
  <si>
    <t>含排水系统检测、护坡检测</t>
  </si>
  <si>
    <t>通风竖井、通风塔外观检查</t>
  </si>
  <si>
    <t>座</t>
  </si>
  <si>
    <t>斜井外观检查</t>
  </si>
  <si>
    <t>渗漏水检测</t>
  </si>
  <si>
    <t>暂估</t>
  </si>
  <si>
    <t>肉眼观测、化学分析</t>
  </si>
  <si>
    <t>隧道风机预埋紧固件腐蚀检测</t>
  </si>
  <si>
    <r>
      <rPr>
        <sz val="14"/>
        <color rgb="FF000000"/>
        <rFont val="宋体"/>
        <charset val="134"/>
      </rPr>
      <t>路面技术状况评定</t>
    </r>
    <r>
      <rPr>
        <sz val="14"/>
        <color rgb="FF000000"/>
        <rFont val="Times New Roman"/>
        <family val="1"/>
      </rPr>
      <t>PQI</t>
    </r>
    <r>
      <rPr>
        <sz val="14"/>
        <color rgb="FF000000"/>
        <rFont val="宋体"/>
        <charset val="134"/>
      </rPr>
      <t>：</t>
    </r>
    <r>
      <rPr>
        <sz val="14"/>
        <color rgb="FF000000"/>
        <rFont val="Times New Roman"/>
        <family val="1"/>
      </rPr>
      <t>PCI</t>
    </r>
    <r>
      <rPr>
        <sz val="14"/>
        <color rgb="FF000000"/>
        <rFont val="宋体"/>
        <charset val="134"/>
      </rPr>
      <t>、</t>
    </r>
    <r>
      <rPr>
        <sz val="14"/>
        <color rgb="FF000000"/>
        <rFont val="Times New Roman"/>
        <family val="1"/>
      </rPr>
      <t>RQI</t>
    </r>
    <r>
      <rPr>
        <sz val="14"/>
        <color rgb="FF000000"/>
        <rFont val="宋体"/>
        <charset val="134"/>
      </rPr>
      <t>、</t>
    </r>
    <r>
      <rPr>
        <sz val="14"/>
        <color rgb="FF000000"/>
        <rFont val="Times New Roman"/>
        <family val="1"/>
      </rPr>
      <t>RDI</t>
    </r>
    <r>
      <rPr>
        <sz val="14"/>
        <color rgb="FF000000"/>
        <rFont val="宋体"/>
        <charset val="134"/>
      </rPr>
      <t>、</t>
    </r>
    <r>
      <rPr>
        <sz val="14"/>
        <color rgb="FF000000"/>
        <rFont val="Times New Roman"/>
        <family val="1"/>
      </rPr>
      <t>PBI</t>
    </r>
    <r>
      <rPr>
        <sz val="14"/>
        <color rgb="FF000000"/>
        <rFont val="宋体"/>
        <charset val="134"/>
      </rPr>
      <t>、</t>
    </r>
    <r>
      <rPr>
        <sz val="14"/>
        <color rgb="FF000000"/>
        <rFont val="Times New Roman"/>
        <family val="1"/>
      </rPr>
      <t>SRI</t>
    </r>
    <r>
      <rPr>
        <sz val="14"/>
        <color rgb="FF000000"/>
        <rFont val="宋体"/>
        <charset val="134"/>
      </rPr>
      <t>数据评定</t>
    </r>
  </si>
  <si>
    <t>/</t>
  </si>
  <si>
    <t>总计</t>
  </si>
  <si>
    <t>备注：以上综合单价包含检测（人、材、机、税等）、交通布控、协管、大型机械进出场费用、内业整理等完成该项目在履行合同过程中所发生的一切费用。</t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</si>
  <si>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年翔安大桥定期检查工程量清单</t>
    </r>
  </si>
  <si>
    <r>
      <rPr>
        <b/>
        <sz val="14"/>
        <rFont val="宋体"/>
        <charset val="134"/>
      </rPr>
      <t>一</t>
    </r>
  </si>
  <si>
    <t>翔安大桥</t>
  </si>
  <si>
    <r>
      <rPr>
        <sz val="14"/>
        <color rgb="FF000000"/>
        <rFont val="宋体"/>
        <charset val="134"/>
      </rPr>
      <t>桥梁定期检查</t>
    </r>
    <r>
      <rPr>
        <sz val="14"/>
        <color rgb="FF000000"/>
        <rFont val="Times New Roman"/>
        <family val="1"/>
      </rPr>
      <t>-</t>
    </r>
    <r>
      <rPr>
        <sz val="14"/>
        <color rgb="FF000000"/>
        <rFont val="宋体"/>
        <charset val="134"/>
      </rPr>
      <t>主线桥钢箱梁</t>
    </r>
  </si>
  <si>
    <r>
      <rPr>
        <sz val="14"/>
        <rFont val="宋体"/>
        <charset val="134"/>
      </rPr>
      <t>桥梁定期检查内容按照《公路桥涵养护规范》JTG 5120-2021要求检查，其中桥梁隧道定期检查中涉及混凝土碳化深度、钢筋锈蚀等材料性能检测的检测数量参考《建筑结构检测技术标准GB/T 50344-2019》第3.3 条款检测方法和抽样方案的要求进行计算；含交通布控等措施项目；主线桥</t>
    </r>
    <r>
      <rPr>
        <sz val="14"/>
        <rFont val="Times New Roman"/>
        <family val="1"/>
      </rPr>
      <t>9428.91m</t>
    </r>
    <r>
      <rPr>
        <sz val="14"/>
        <rFont val="宋体"/>
        <charset val="134"/>
      </rPr>
      <t>，其中钢箱梁共</t>
    </r>
    <r>
      <rPr>
        <sz val="14"/>
        <rFont val="Times New Roman"/>
        <family val="1"/>
      </rPr>
      <t>3270m</t>
    </r>
    <r>
      <rPr>
        <sz val="14"/>
        <rFont val="宋体"/>
        <charset val="134"/>
      </rPr>
      <t>（全幅），混凝土箱梁共</t>
    </r>
    <r>
      <rPr>
        <sz val="14"/>
        <rFont val="Times New Roman"/>
        <family val="1"/>
      </rPr>
      <t>6158.91m</t>
    </r>
    <r>
      <rPr>
        <sz val="14"/>
        <rFont val="宋体"/>
        <charset val="134"/>
      </rPr>
      <t>（分幅）</t>
    </r>
  </si>
  <si>
    <r>
      <rPr>
        <sz val="14"/>
        <color rgb="FF000000"/>
        <rFont val="宋体"/>
        <charset val="134"/>
      </rPr>
      <t>桥梁定期检查</t>
    </r>
    <r>
      <rPr>
        <sz val="14"/>
        <color rgb="FF000000"/>
        <rFont val="Times New Roman"/>
        <family val="1"/>
      </rPr>
      <t>-</t>
    </r>
    <r>
      <rPr>
        <sz val="14"/>
        <color rgb="FF000000"/>
        <rFont val="宋体"/>
        <charset val="134"/>
      </rPr>
      <t>主线桥混凝土箱梁</t>
    </r>
  </si>
  <si>
    <t>永久观测点设置线形测量</t>
  </si>
  <si>
    <t>个</t>
  </si>
  <si>
    <r>
      <rPr>
        <sz val="14"/>
        <rFont val="宋体"/>
        <charset val="134"/>
      </rPr>
      <t>共</t>
    </r>
    <r>
      <rPr>
        <sz val="14"/>
        <rFont val="Times New Roman"/>
        <family val="1"/>
      </rPr>
      <t>11</t>
    </r>
    <r>
      <rPr>
        <sz val="14"/>
        <rFont val="宋体"/>
        <charset val="134"/>
      </rPr>
      <t>联</t>
    </r>
    <r>
      <rPr>
        <sz val="14"/>
        <rFont val="Times New Roman"/>
        <family val="1"/>
      </rPr>
      <t>38</t>
    </r>
    <r>
      <rPr>
        <sz val="14"/>
        <rFont val="宋体"/>
        <charset val="134"/>
      </rPr>
      <t>跨，每联左右各</t>
    </r>
    <r>
      <rPr>
        <sz val="14"/>
        <rFont val="Times New Roman"/>
        <family val="1"/>
      </rPr>
      <t>1</t>
    </r>
    <r>
      <rPr>
        <sz val="14"/>
        <rFont val="宋体"/>
        <charset val="134"/>
      </rPr>
      <t>条测线，每跨每侧至少按</t>
    </r>
    <r>
      <rPr>
        <sz val="14"/>
        <rFont val="Times New Roman"/>
        <family val="1"/>
      </rPr>
      <t>4</t>
    </r>
    <r>
      <rPr>
        <sz val="14"/>
        <rFont val="宋体"/>
        <charset val="134"/>
      </rPr>
      <t>等分进行测量，测点布置总共不少于320个</t>
    </r>
  </si>
  <si>
    <t>水准仪</t>
  </si>
  <si>
    <t>桥墩桩基承台及桩基水下探摸</t>
  </si>
  <si>
    <t>根</t>
  </si>
  <si>
    <t>对所有海中承台及桩基进行探摸检测</t>
  </si>
  <si>
    <t>水下探摸、肉眼观测结合仪器设备</t>
  </si>
  <si>
    <t>混凝土碳化深度</t>
  </si>
  <si>
    <t>测区</t>
  </si>
  <si>
    <r>
      <rPr>
        <sz val="14"/>
        <rFont val="宋体"/>
        <charset val="134"/>
      </rPr>
      <t>跨海主线桥下部结构</t>
    </r>
    <r>
      <rPr>
        <sz val="14"/>
        <rFont val="Times New Roman"/>
        <family val="1"/>
      </rPr>
      <t>20</t>
    </r>
    <r>
      <rPr>
        <sz val="14"/>
        <rFont val="宋体"/>
        <charset val="134"/>
      </rPr>
      <t>个测区，其余各段主线桥上下部各</t>
    </r>
    <r>
      <rPr>
        <sz val="14"/>
        <rFont val="Times New Roman"/>
        <family val="1"/>
      </rPr>
      <t>10</t>
    </r>
    <r>
      <rPr>
        <sz val="14"/>
        <rFont val="宋体"/>
        <charset val="134"/>
      </rPr>
      <t>个测区</t>
    </r>
  </si>
  <si>
    <t>酚酞试剂</t>
  </si>
  <si>
    <t>钢筋锈蚀检测</t>
  </si>
  <si>
    <r>
      <rPr>
        <sz val="14"/>
        <rFont val="宋体"/>
        <charset val="134"/>
      </rPr>
      <t>量暂估，按</t>
    </r>
    <r>
      <rPr>
        <sz val="14"/>
        <rFont val="Times New Roman"/>
        <family val="1"/>
      </rPr>
      <t>5</t>
    </r>
    <r>
      <rPr>
        <sz val="14"/>
        <rFont val="宋体"/>
        <charset val="134"/>
      </rPr>
      <t>段主线桥每段</t>
    </r>
    <r>
      <rPr>
        <sz val="14"/>
        <rFont val="Times New Roman"/>
        <family val="1"/>
      </rPr>
      <t>4</t>
    </r>
    <r>
      <rPr>
        <sz val="14"/>
        <rFont val="宋体"/>
        <charset val="134"/>
      </rPr>
      <t>个测区，每测区25个测点（只针对锈胀露筋处进行测量）</t>
    </r>
  </si>
  <si>
    <t>半电池电位法</t>
  </si>
  <si>
    <t>混凝土氯离子含量检测</t>
  </si>
  <si>
    <r>
      <rPr>
        <sz val="14"/>
        <rFont val="宋体"/>
        <charset val="134"/>
      </rPr>
      <t>滨海东互通上下部各</t>
    </r>
    <r>
      <rPr>
        <sz val="14"/>
        <rFont val="Times New Roman"/>
        <family val="1"/>
      </rPr>
      <t>10</t>
    </r>
    <r>
      <rPr>
        <sz val="14"/>
        <rFont val="宋体"/>
        <charset val="134"/>
      </rPr>
      <t>个测区，跨海主线桥下部结构</t>
    </r>
    <r>
      <rPr>
        <sz val="14"/>
        <rFont val="Times New Roman"/>
        <family val="1"/>
      </rPr>
      <t>20</t>
    </r>
    <r>
      <rPr>
        <sz val="14"/>
        <rFont val="宋体"/>
        <charset val="134"/>
      </rPr>
      <t>个测区，环岛东路互通上下部各</t>
    </r>
    <r>
      <rPr>
        <sz val="14"/>
        <rFont val="Times New Roman"/>
        <family val="1"/>
      </rPr>
      <t>10</t>
    </r>
    <r>
      <rPr>
        <sz val="14"/>
        <rFont val="宋体"/>
        <charset val="134"/>
      </rPr>
      <t>个测区。每测区1个测点，每测点取3个不同深度混凝土粉末（最大深度应大于钢筋保护层厚度）</t>
    </r>
  </si>
  <si>
    <t>滴定法</t>
  </si>
  <si>
    <t>钢箱梁外侧涂层厚度</t>
  </si>
  <si>
    <t>测点</t>
  </si>
  <si>
    <r>
      <rPr>
        <sz val="14"/>
        <rFont val="宋体"/>
        <charset val="134"/>
      </rPr>
      <t>跨数的</t>
    </r>
    <r>
      <rPr>
        <sz val="14"/>
        <rFont val="Times New Roman"/>
        <family val="1"/>
      </rPr>
      <t>10%</t>
    </r>
    <r>
      <rPr>
        <sz val="14"/>
        <rFont val="宋体"/>
        <charset val="134"/>
      </rPr>
      <t>，且不少于</t>
    </r>
    <r>
      <rPr>
        <sz val="14"/>
        <rFont val="Times New Roman"/>
        <family val="1"/>
      </rPr>
      <t>3</t>
    </r>
    <r>
      <rPr>
        <sz val="14"/>
        <rFont val="宋体"/>
        <charset val="134"/>
      </rPr>
      <t>跨，每跨测</t>
    </r>
    <r>
      <rPr>
        <sz val="14"/>
        <rFont val="Times New Roman"/>
        <family val="1"/>
      </rPr>
      <t>5</t>
    </r>
    <r>
      <rPr>
        <sz val="14"/>
        <rFont val="宋体"/>
        <charset val="134"/>
      </rPr>
      <t>处，每处</t>
    </r>
    <r>
      <rPr>
        <sz val="14"/>
        <rFont val="Times New Roman"/>
        <family val="1"/>
      </rPr>
      <t>3</t>
    </r>
    <r>
      <rPr>
        <sz val="14"/>
        <rFont val="宋体"/>
        <charset val="134"/>
      </rPr>
      <t>个点</t>
    </r>
  </si>
  <si>
    <t>磁性法</t>
  </si>
  <si>
    <t>钢箱梁外侧涂层附着力</t>
  </si>
  <si>
    <r>
      <rPr>
        <sz val="14"/>
        <rFont val="宋体"/>
        <charset val="134"/>
      </rPr>
      <t>跨数的</t>
    </r>
    <r>
      <rPr>
        <sz val="14"/>
        <rFont val="Times New Roman"/>
        <family val="1"/>
      </rPr>
      <t>10%</t>
    </r>
    <r>
      <rPr>
        <sz val="14"/>
        <rFont val="宋体"/>
        <charset val="134"/>
      </rPr>
      <t>，每跨测1处，每处6个点</t>
    </r>
  </si>
  <si>
    <t>拉开法</t>
  </si>
  <si>
    <t>二</t>
  </si>
  <si>
    <r>
      <rPr>
        <b/>
        <sz val="14"/>
        <color rgb="FF000000"/>
        <rFont val="宋体"/>
        <charset val="134"/>
      </rPr>
      <t>总体项</t>
    </r>
  </si>
  <si>
    <t>主线桥长度*2（钢箱梁+混凝土箱梁）+隧道主线长度</t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</si>
  <si>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年集美大桥定期检查工程量清单</t>
    </r>
  </si>
  <si>
    <t>一</t>
  </si>
  <si>
    <t>集美大桥桥梁</t>
  </si>
  <si>
    <t>集美大桥桥梁定期检查</t>
  </si>
  <si>
    <t>桥梁定期检查内容按照《公路桥涵养护规范》JTG 5120-2021要求检查，其中桥梁隧道定期检查中涉及混凝土碳化深度、钢筋锈蚀等材料性能检测的检测数量参考《建筑结构检测技术标准GB/T 50344-2019》第3.3 条款检测方法和抽样方案的要求进行计算；含交通布控等措施项目养护等级为1级，每年1检</t>
  </si>
  <si>
    <t>砼强度专项检查</t>
  </si>
  <si>
    <t>评定单元</t>
  </si>
  <si>
    <t>回弹法</t>
  </si>
  <si>
    <t>砼电阻率专项检查</t>
  </si>
  <si>
    <r>
      <rPr>
        <sz val="14"/>
        <rFont val="宋体"/>
        <charset val="134"/>
      </rPr>
      <t>每测区</t>
    </r>
    <r>
      <rPr>
        <sz val="14"/>
        <rFont val="Times New Roman"/>
        <family val="1"/>
      </rPr>
      <t>30</t>
    </r>
    <r>
      <rPr>
        <sz val="14"/>
        <rFont val="宋体"/>
        <charset val="134"/>
      </rPr>
      <t>个测点</t>
    </r>
  </si>
  <si>
    <t>四电极阻抗测量法</t>
  </si>
  <si>
    <t>裂缝深度专项检查</t>
  </si>
  <si>
    <r>
      <rPr>
        <sz val="14"/>
        <rFont val="宋体"/>
        <charset val="134"/>
      </rPr>
      <t>每测区选择主梁上</t>
    </r>
    <r>
      <rPr>
        <sz val="14"/>
        <rFont val="Times New Roman"/>
        <family val="1"/>
      </rPr>
      <t>1</t>
    </r>
    <r>
      <rPr>
        <sz val="14"/>
        <rFont val="宋体"/>
        <charset val="134"/>
      </rPr>
      <t>条相对严重裂缝进行测深，测其宽度最大位置深度</t>
    </r>
  </si>
  <si>
    <t>超声法</t>
  </si>
  <si>
    <t>钢筋锈蚀专项检查</t>
  </si>
  <si>
    <r>
      <rPr>
        <sz val="14"/>
        <rFont val="宋体"/>
        <charset val="134"/>
      </rPr>
      <t>量暂估，每测区</t>
    </r>
    <r>
      <rPr>
        <sz val="14"/>
        <rFont val="Times New Roman"/>
        <family val="1"/>
      </rPr>
      <t>25</t>
    </r>
    <r>
      <rPr>
        <sz val="14"/>
        <rFont val="宋体"/>
        <charset val="134"/>
      </rPr>
      <t>个测点（只针对锈胀露筋处进行测量）</t>
    </r>
  </si>
  <si>
    <t>保护层厚度专项检查</t>
  </si>
  <si>
    <r>
      <rPr>
        <sz val="14"/>
        <rFont val="宋体"/>
        <charset val="134"/>
      </rPr>
      <t>每测区纵向、横向钢筋各</t>
    </r>
    <r>
      <rPr>
        <sz val="14"/>
        <rFont val="Times New Roman"/>
        <family val="1"/>
      </rPr>
      <t xml:space="preserve"> 10 </t>
    </r>
    <r>
      <rPr>
        <sz val="14"/>
        <rFont val="宋体"/>
        <charset val="134"/>
      </rPr>
      <t>个测点</t>
    </r>
  </si>
  <si>
    <t>电磁感应法</t>
  </si>
  <si>
    <t>氯离子含量专项检查</t>
  </si>
  <si>
    <r>
      <rPr>
        <sz val="14"/>
        <rFont val="宋体"/>
        <charset val="134"/>
      </rPr>
      <t>量暂估，每测区</t>
    </r>
    <r>
      <rPr>
        <sz val="14"/>
        <rFont val="Times New Roman"/>
        <family val="1"/>
      </rPr>
      <t>1</t>
    </r>
    <r>
      <rPr>
        <sz val="14"/>
        <rFont val="宋体"/>
        <charset val="134"/>
      </rPr>
      <t>个测点，每测点取</t>
    </r>
    <r>
      <rPr>
        <sz val="14"/>
        <rFont val="Times New Roman"/>
        <family val="1"/>
      </rPr>
      <t>3</t>
    </r>
    <r>
      <rPr>
        <sz val="14"/>
        <rFont val="宋体"/>
        <charset val="134"/>
      </rPr>
      <t>个不同深度混凝土粉末（最大深度应大于钢筋保护层厚度）</t>
    </r>
  </si>
  <si>
    <t>线形测量</t>
  </si>
  <si>
    <t>联</t>
  </si>
  <si>
    <r>
      <rPr>
        <sz val="14"/>
        <rFont val="宋体"/>
        <charset val="134"/>
      </rPr>
      <t>大于</t>
    </r>
    <r>
      <rPr>
        <sz val="14"/>
        <rFont val="Times New Roman"/>
        <family val="1"/>
      </rPr>
      <t>60m</t>
    </r>
    <r>
      <rPr>
        <sz val="14"/>
        <rFont val="宋体"/>
        <charset val="134"/>
      </rPr>
      <t>桥跨线形测量</t>
    </r>
  </si>
  <si>
    <t>总体项</t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</si>
  <si>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年杏林大桥定期检查工程预算清单</t>
    </r>
  </si>
  <si>
    <t>跨海主桥桥梁定期检查</t>
  </si>
  <si>
    <t>桥梁定期检查内容按照《公路桥涵养护规范》JTG 5120-2021要求检查，其中桥梁隧道定期检查中涉及混凝土碳化深度、钢筋锈蚀等材料性能检测的检测数量参考《建筑结构检测技术标准GB/T 50344-2019》第3.3 条款检测方法和抽样方案的要求进行计算；其中含主桥4151.3m、高崎互通左线1094m，右线1512.4m</t>
  </si>
  <si>
    <r>
      <rPr>
        <sz val="14"/>
        <rFont val="宋体"/>
        <charset val="134"/>
      </rPr>
      <t>每测区</t>
    </r>
    <r>
      <rPr>
        <sz val="14"/>
        <rFont val="Times New Roman"/>
        <family val="1"/>
      </rPr>
      <t>25</t>
    </r>
    <r>
      <rPr>
        <sz val="14"/>
        <rFont val="宋体"/>
        <charset val="134"/>
      </rPr>
      <t>个测点</t>
    </r>
  </si>
  <si>
    <t>预应力钢绞线永存预应力检测</t>
  </si>
  <si>
    <t>根　</t>
  </si>
  <si>
    <r>
      <rPr>
        <sz val="14"/>
        <rFont val="宋体"/>
        <charset val="134"/>
      </rPr>
      <t>预应力变截面箱梁</t>
    </r>
    <r>
      <rPr>
        <sz val="12"/>
        <color rgb="FF000000"/>
        <rFont val="宋体"/>
        <charset val="134"/>
      </rPr>
      <t>≥</t>
    </r>
    <r>
      <rPr>
        <sz val="12"/>
        <color rgb="FF000000"/>
        <rFont val="Times New Roman"/>
        <family val="1"/>
      </rPr>
      <t>60m</t>
    </r>
    <r>
      <rPr>
        <sz val="12"/>
        <color rgb="FF000000"/>
        <rFont val="仿宋"/>
        <charset val="134"/>
      </rPr>
      <t>　</t>
    </r>
    <r>
      <rPr>
        <sz val="14"/>
        <rFont val="宋体"/>
        <charset val="134"/>
      </rPr>
      <t>（高崎互通立交主线桥）</t>
    </r>
  </si>
  <si>
    <t>等效质量法</t>
  </si>
  <si>
    <r>
      <rPr>
        <sz val="14"/>
        <rFont val="宋体"/>
        <charset val="134"/>
      </rPr>
      <t>预应力变截面箱梁＜</t>
    </r>
    <r>
      <rPr>
        <sz val="12"/>
        <color rgb="FF000000"/>
        <rFont val="Times New Roman"/>
        <family val="1"/>
      </rPr>
      <t>60m</t>
    </r>
    <r>
      <rPr>
        <sz val="12"/>
        <color rgb="FF000000"/>
        <rFont val="仿宋"/>
        <charset val="134"/>
      </rPr>
      <t>　</t>
    </r>
    <r>
      <rPr>
        <sz val="14"/>
        <rFont val="宋体"/>
        <charset val="134"/>
      </rPr>
      <t>（高崎互通立交主线桥）</t>
    </r>
  </si>
  <si>
    <t>大屏山隧道</t>
  </si>
  <si>
    <t>海沧大桥桥梁（东渡立交、石塘立交）</t>
  </si>
  <si>
    <t>桥梁定期检查</t>
  </si>
  <si>
    <t>桥梁定期检查内容按照《公路桥涵养护规范》JTG 5120-2021要求检查，其中桥梁隧道定期检查中涉及混凝土碳化深度、钢筋锈蚀等材料性能检测的检测数量参考《建筑结构检测技术标准GB/T 50344-2019》第3.3 条款检测方法和抽样方案的要求进行计算；东渡立交主线桥左右幅，东渡立交A-F匝道，石塘立交A、C、G匝道</t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</si>
  <si>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年枋钟路隧道定期检查工程量清单</t>
    </r>
  </si>
  <si>
    <t>枋钟路隧道</t>
  </si>
  <si>
    <t>隧道定期检查</t>
  </si>
  <si>
    <t>隧道定期检查内容按照《公路隧道养护技术规范》JTG H12—2015要求检查；含交通布控等措施项目（枋钟路隧道）</t>
  </si>
  <si>
    <r>
      <rPr>
        <sz val="14"/>
        <color rgb="FF000000"/>
        <rFont val="宋体"/>
        <charset val="134"/>
      </rPr>
      <t>渗漏水检测</t>
    </r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</si>
  <si>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年机场下穿隧道定期检查工程量清单</t>
    </r>
  </si>
  <si>
    <t>机场下穿隧道</t>
  </si>
  <si>
    <t>机场下穿隧道定期检查</t>
  </si>
  <si>
    <t>隧道定期检查内容按照《公路隧道养护技术规范》JTG H12—2015要求检查；含交通布控等措施项目；养护等级为1级，每年1检</t>
  </si>
  <si>
    <t>杏林大桥下穿隧道</t>
  </si>
  <si>
    <t>隧道定期检查内容按照《公路隧道养护技术规范》JTG H12—2015要求检查；含交通布控等措施项目；其中杏林大桥下穿隧道（左洞）700m，杏林大桥下穿隧道（右洞）600m</t>
  </si>
  <si>
    <r>
      <rPr>
        <b/>
        <sz val="28"/>
        <rFont val="Times New Roman"/>
        <family val="1"/>
      </rPr>
      <t>2025</t>
    </r>
    <r>
      <rPr>
        <b/>
        <sz val="28"/>
        <rFont val="宋体"/>
        <charset val="134"/>
      </rPr>
      <t>年大屏山隧道定期检查工程量清单</t>
    </r>
  </si>
  <si>
    <t>单价控制价（元）</t>
    <phoneticPr fontId="17" type="noConversion"/>
  </si>
  <si>
    <t>合计（元）</t>
    <phoneticPr fontId="17" type="noConversion"/>
  </si>
  <si>
    <r>
      <t>每评定单元</t>
    </r>
    <r>
      <rPr>
        <sz val="14"/>
        <rFont val="Times New Roman"/>
        <family val="1"/>
      </rPr>
      <t>10</t>
    </r>
    <r>
      <rPr>
        <sz val="14"/>
        <rFont val="宋体"/>
        <family val="3"/>
        <charset val="134"/>
      </rPr>
      <t>个测区，每测区测</t>
    </r>
    <r>
      <rPr>
        <sz val="14"/>
        <rFont val="Times New Roman"/>
        <family val="1"/>
      </rPr>
      <t>16</t>
    </r>
    <r>
      <rPr>
        <sz val="14"/>
        <rFont val="宋体"/>
        <family val="3"/>
        <charset val="134"/>
      </rPr>
      <t>个回弹值，3个碳化深度值（删除，定检中包含）</t>
    </r>
  </si>
  <si>
    <t>合计（元）</t>
    <phoneticPr fontId="17" type="noConversion"/>
  </si>
  <si>
    <t>单价控制价（元）</t>
    <phoneticPr fontId="17" type="noConversion"/>
  </si>
  <si>
    <t>单价控制价（元）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</si>
</sst>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0.0_ "/>
  </numFmts>
  <fonts count="20" x14ac:knownFonts="1">
    <font>
      <sz val="12"/>
      <name val="宋体"/>
      <charset val="134"/>
    </font>
    <font>
      <b/>
      <sz val="28"/>
      <name val="Times New Roman"/>
      <family val="1"/>
    </font>
    <font>
      <b/>
      <sz val="14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宋体"/>
      <charset val="134"/>
    </font>
    <font>
      <b/>
      <sz val="14"/>
      <color rgb="FF000000"/>
      <name val="宋体"/>
      <charset val="134"/>
    </font>
    <font>
      <sz val="14"/>
      <name val="Times New Roman"/>
      <family val="1"/>
    </font>
    <font>
      <sz val="14"/>
      <color rgb="FF000000"/>
      <name val="宋体"/>
      <charset val="134"/>
    </font>
    <font>
      <sz val="14"/>
      <color rgb="FF000000"/>
      <name val="Times New Roman"/>
      <family val="1"/>
    </font>
    <font>
      <sz val="14"/>
      <name val="宋体"/>
      <charset val="134"/>
    </font>
    <font>
      <sz val="10.5"/>
      <name val="宋体"/>
      <charset val="134"/>
    </font>
    <font>
      <b/>
      <sz val="28"/>
      <name val="宋体"/>
      <charset val="134"/>
    </font>
    <font>
      <sz val="10"/>
      <color indexed="8"/>
      <name val="Arial"/>
      <family val="2"/>
    </font>
    <font>
      <sz val="12"/>
      <color rgb="FF000000"/>
      <name val="Times New Roman"/>
      <family val="1"/>
    </font>
    <font>
      <sz val="12"/>
      <color rgb="FF000000"/>
      <name val="仿宋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2" fillId="0" borderId="0"/>
    <xf numFmtId="0" fontId="16" fillId="0" borderId="0">
      <alignment vertical="center"/>
    </xf>
    <xf numFmtId="0" fontId="16" fillId="0" borderId="0">
      <alignment vertical="center"/>
    </xf>
  </cellStyleXfs>
  <cellXfs count="94">
    <xf numFmtId="0" fontId="0" fillId="0" borderId="0" xfId="0">
      <alignment vertical="center"/>
    </xf>
    <xf numFmtId="0" fontId="16" fillId="0" borderId="1" xfId="2" applyBorder="1">
      <alignment vertical="center"/>
    </xf>
    <xf numFmtId="0" fontId="2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178" fontId="6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78" fontId="2" fillId="0" borderId="1" xfId="2" applyNumberFormat="1" applyFont="1" applyBorder="1" applyAlignment="1">
      <alignment horizontal="center" vertical="center" wrapText="1"/>
    </xf>
    <xf numFmtId="0" fontId="16" fillId="0" borderId="0" xfId="2">
      <alignment vertical="center"/>
    </xf>
    <xf numFmtId="0" fontId="10" fillId="0" borderId="0" xfId="2" applyFont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178" fontId="7" fillId="0" borderId="1" xfId="2" applyNumberFormat="1" applyFont="1" applyBorder="1" applyAlignment="1">
      <alignment horizontal="center" vertical="center" wrapText="1"/>
    </xf>
    <xf numFmtId="178" fontId="8" fillId="0" borderId="1" xfId="2" applyNumberFormat="1" applyFont="1" applyBorder="1" applyAlignment="1">
      <alignment horizontal="center" vertical="center" wrapText="1"/>
    </xf>
    <xf numFmtId="178" fontId="9" fillId="0" borderId="1" xfId="2" applyNumberFormat="1" applyFont="1" applyBorder="1" applyAlignment="1">
      <alignment horizontal="left" vertical="center" wrapText="1"/>
    </xf>
    <xf numFmtId="178" fontId="3" fillId="0" borderId="1" xfId="2" applyNumberFormat="1" applyFont="1" applyBorder="1" applyAlignment="1">
      <alignment horizontal="center" vertical="center" wrapText="1"/>
    </xf>
    <xf numFmtId="179" fontId="2" fillId="0" borderId="1" xfId="2" applyNumberFormat="1" applyFont="1" applyBorder="1" applyAlignment="1">
      <alignment horizontal="center" vertical="center" wrapText="1"/>
    </xf>
    <xf numFmtId="179" fontId="4" fillId="0" borderId="1" xfId="2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16" fillId="0" borderId="0" xfId="2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78" fontId="6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left" vertical="center" wrapText="1"/>
    </xf>
    <xf numFmtId="178" fontId="6" fillId="0" borderId="1" xfId="2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8" fontId="7" fillId="0" borderId="1" xfId="2" applyNumberFormat="1" applyFont="1" applyFill="1" applyBorder="1" applyAlignment="1">
      <alignment horizontal="center" vertical="center" wrapText="1"/>
    </xf>
    <xf numFmtId="178" fontId="6" fillId="0" borderId="1" xfId="2" applyNumberFormat="1" applyFont="1" applyFill="1" applyBorder="1" applyAlignment="1">
      <alignment horizontal="left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left" vertical="center" wrapText="1"/>
    </xf>
    <xf numFmtId="0" fontId="10" fillId="0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178" fontId="9" fillId="0" borderId="1" xfId="2" applyNumberFormat="1" applyFont="1" applyFill="1" applyBorder="1" applyAlignment="1">
      <alignment horizontal="left" vertical="center" wrapText="1"/>
    </xf>
    <xf numFmtId="179" fontId="16" fillId="0" borderId="0" xfId="2" applyNumberFormat="1">
      <alignment vertical="center"/>
    </xf>
    <xf numFmtId="178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78" fontId="16" fillId="0" borderId="1" xfId="2" applyNumberForma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178" fontId="9" fillId="0" borderId="1" xfId="2" applyNumberFormat="1" applyFont="1" applyFill="1" applyBorder="1" applyAlignment="1">
      <alignment horizontal="center" vertical="center" wrapText="1"/>
    </xf>
    <xf numFmtId="178" fontId="8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178" fontId="3" fillId="0" borderId="1" xfId="2" applyNumberFormat="1" applyFont="1" applyBorder="1" applyAlignment="1">
      <alignment horizontal="center" vertical="center" wrapText="1"/>
    </xf>
    <xf numFmtId="178" fontId="7" fillId="0" borderId="2" xfId="2" applyNumberFormat="1" applyFont="1" applyBorder="1" applyAlignment="1">
      <alignment horizontal="left" vertical="center" wrapText="1"/>
    </xf>
    <xf numFmtId="178" fontId="7" fillId="0" borderId="3" xfId="2" applyNumberFormat="1" applyFont="1" applyBorder="1" applyAlignment="1">
      <alignment horizontal="left" vertical="center" wrapText="1"/>
    </xf>
    <xf numFmtId="178" fontId="7" fillId="0" borderId="4" xfId="2" applyNumberFormat="1" applyFont="1" applyBorder="1" applyAlignment="1">
      <alignment horizontal="left" vertical="center" wrapText="1"/>
    </xf>
    <xf numFmtId="179" fontId="1" fillId="0" borderId="2" xfId="2" applyNumberFormat="1" applyFont="1" applyBorder="1" applyAlignment="1">
      <alignment horizontal="center" vertical="center" wrapText="1"/>
    </xf>
    <xf numFmtId="179" fontId="1" fillId="0" borderId="3" xfId="2" applyNumberFormat="1" applyFont="1" applyBorder="1" applyAlignment="1">
      <alignment horizontal="center" vertical="center" wrapText="1"/>
    </xf>
    <xf numFmtId="179" fontId="1" fillId="0" borderId="4" xfId="2" applyNumberFormat="1" applyFont="1" applyBorder="1" applyAlignment="1">
      <alignment horizontal="center" vertical="center" wrapText="1"/>
    </xf>
    <xf numFmtId="178" fontId="5" fillId="0" borderId="1" xfId="2" applyNumberFormat="1" applyFont="1" applyBorder="1" applyAlignment="1">
      <alignment horizontal="left" vertical="center" wrapText="1"/>
    </xf>
    <xf numFmtId="178" fontId="3" fillId="0" borderId="1" xfId="2" applyNumberFormat="1" applyFont="1" applyBorder="1" applyAlignment="1">
      <alignment horizontal="left" vertical="center" wrapText="1"/>
    </xf>
    <xf numFmtId="179" fontId="3" fillId="0" borderId="1" xfId="2" applyNumberFormat="1" applyFont="1" applyBorder="1" applyAlignment="1">
      <alignment horizontal="center" vertical="center" wrapText="1"/>
    </xf>
    <xf numFmtId="178" fontId="9" fillId="0" borderId="1" xfId="2" applyNumberFormat="1" applyFont="1" applyBorder="1" applyAlignment="1">
      <alignment horizontal="center" vertical="center" wrapText="1"/>
    </xf>
    <xf numFmtId="178" fontId="6" fillId="0" borderId="1" xfId="2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79" fontId="1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178" fontId="18" fillId="0" borderId="1" xfId="2" applyNumberFormat="1" applyFont="1" applyBorder="1" applyAlignment="1">
      <alignment horizontal="center" vertical="center" wrapText="1"/>
    </xf>
    <xf numFmtId="178" fontId="19" fillId="0" borderId="1" xfId="2" applyNumberFormat="1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opLeftCell="A10" zoomScale="70" zoomScaleNormal="70" zoomScaleSheetLayoutView="85" workbookViewId="0">
      <selection activeCell="G19" sqref="G19"/>
    </sheetView>
  </sheetViews>
  <sheetFormatPr defaultColWidth="9" defaultRowHeight="30" customHeight="1" x14ac:dyDescent="0.25"/>
  <cols>
    <col min="1" max="1" width="7.3984375" style="61" customWidth="1"/>
    <col min="2" max="2" width="35.69921875" style="11" customWidth="1"/>
    <col min="3" max="3" width="8" style="11" customWidth="1"/>
    <col min="4" max="4" width="12.5" style="11" customWidth="1"/>
    <col min="5" max="6" width="14.59765625" style="11" customWidth="1"/>
    <col min="7" max="7" width="38.69921875" style="11" customWidth="1"/>
    <col min="8" max="9" width="23.3984375" style="11" customWidth="1"/>
    <col min="10" max="16384" width="9" style="11"/>
  </cols>
  <sheetData>
    <row r="1" spans="1:9" ht="70.5" customHeight="1" x14ac:dyDescent="0.25">
      <c r="A1" s="74" t="s">
        <v>31</v>
      </c>
      <c r="B1" s="75"/>
      <c r="C1" s="75"/>
      <c r="D1" s="75"/>
      <c r="E1" s="75"/>
      <c r="F1" s="75"/>
      <c r="G1" s="75"/>
      <c r="H1" s="76"/>
    </row>
    <row r="2" spans="1:9" ht="39.9" customHeight="1" x14ac:dyDescent="0.25">
      <c r="A2" s="35" t="s">
        <v>1</v>
      </c>
      <c r="B2" s="34" t="s">
        <v>2</v>
      </c>
      <c r="C2" s="34" t="s">
        <v>3</v>
      </c>
      <c r="D2" s="10" t="s">
        <v>4</v>
      </c>
      <c r="E2" s="90" t="s">
        <v>115</v>
      </c>
      <c r="F2" s="90" t="s">
        <v>116</v>
      </c>
      <c r="G2" s="10" t="s">
        <v>5</v>
      </c>
      <c r="H2" s="2" t="s">
        <v>6</v>
      </c>
    </row>
    <row r="3" spans="1:9" ht="35.1" customHeight="1" x14ac:dyDescent="0.25">
      <c r="A3" s="35" t="s">
        <v>32</v>
      </c>
      <c r="B3" s="77" t="s">
        <v>33</v>
      </c>
      <c r="C3" s="78"/>
      <c r="D3" s="78"/>
      <c r="E3" s="78"/>
      <c r="F3" s="78"/>
      <c r="G3" s="78"/>
      <c r="H3" s="5"/>
    </row>
    <row r="4" spans="1:9" s="37" customFormat="1" ht="109.05" customHeight="1" x14ac:dyDescent="0.25">
      <c r="A4" s="30">
        <v>1</v>
      </c>
      <c r="B4" s="32" t="s">
        <v>34</v>
      </c>
      <c r="C4" s="32" t="s">
        <v>8</v>
      </c>
      <c r="D4" s="8">
        <v>3270</v>
      </c>
      <c r="E4" s="8">
        <f>90.57*0.8</f>
        <v>72.456000000000003</v>
      </c>
      <c r="F4" s="8">
        <f t="shared" ref="F4:F12" si="0">E4*D4</f>
        <v>236931.12000000002</v>
      </c>
      <c r="G4" s="80" t="s">
        <v>35</v>
      </c>
      <c r="H4" s="5" t="s">
        <v>10</v>
      </c>
      <c r="I4" s="82"/>
    </row>
    <row r="5" spans="1:9" s="37" customFormat="1" ht="109.05" customHeight="1" x14ac:dyDescent="0.25">
      <c r="A5" s="30">
        <v>2</v>
      </c>
      <c r="B5" s="32" t="s">
        <v>36</v>
      </c>
      <c r="C5" s="32" t="s">
        <v>8</v>
      </c>
      <c r="D5" s="8">
        <f>(9428.91-3270)*2</f>
        <v>12317.82</v>
      </c>
      <c r="E5" s="8">
        <f>90.57*0.8</f>
        <v>72.456000000000003</v>
      </c>
      <c r="F5" s="8">
        <f t="shared" si="0"/>
        <v>892499.96591999999</v>
      </c>
      <c r="G5" s="81"/>
      <c r="H5" s="5" t="s">
        <v>10</v>
      </c>
      <c r="I5" s="82"/>
    </row>
    <row r="6" spans="1:9" s="37" customFormat="1" ht="100.05" customHeight="1" x14ac:dyDescent="0.25">
      <c r="A6" s="30">
        <v>3</v>
      </c>
      <c r="B6" s="31" t="s">
        <v>37</v>
      </c>
      <c r="C6" s="31" t="s">
        <v>38</v>
      </c>
      <c r="D6" s="8">
        <v>320</v>
      </c>
      <c r="E6" s="8">
        <f>1.15*580*0.8</f>
        <v>533.6</v>
      </c>
      <c r="F6" s="8">
        <f t="shared" si="0"/>
        <v>170752</v>
      </c>
      <c r="G6" s="62" t="s">
        <v>39</v>
      </c>
      <c r="H6" s="63" t="s">
        <v>40</v>
      </c>
      <c r="I6" s="12"/>
    </row>
    <row r="7" spans="1:9" s="37" customFormat="1" ht="91.5" customHeight="1" x14ac:dyDescent="0.25">
      <c r="A7" s="30">
        <v>4</v>
      </c>
      <c r="B7" s="31" t="s">
        <v>41</v>
      </c>
      <c r="C7" s="31" t="s">
        <v>42</v>
      </c>
      <c r="D7" s="8">
        <v>617</v>
      </c>
      <c r="E7" s="8">
        <f>1.15*5000*0.8</f>
        <v>4600</v>
      </c>
      <c r="F7" s="8">
        <f t="shared" si="0"/>
        <v>2838200</v>
      </c>
      <c r="G7" s="33" t="s">
        <v>43</v>
      </c>
      <c r="H7" s="63" t="s">
        <v>44</v>
      </c>
      <c r="I7" s="12"/>
    </row>
    <row r="8" spans="1:9" s="37" customFormat="1" ht="79.95" customHeight="1" x14ac:dyDescent="0.25">
      <c r="A8" s="58">
        <v>5</v>
      </c>
      <c r="B8" s="52" t="s">
        <v>45</v>
      </c>
      <c r="C8" s="52" t="s">
        <v>46</v>
      </c>
      <c r="D8" s="41">
        <v>100</v>
      </c>
      <c r="E8" s="41">
        <f>1.15*120*0.8</f>
        <v>110.4</v>
      </c>
      <c r="F8" s="41">
        <f t="shared" si="0"/>
        <v>11040</v>
      </c>
      <c r="G8" s="60" t="s">
        <v>47</v>
      </c>
      <c r="H8" s="40" t="s">
        <v>48</v>
      </c>
      <c r="I8" s="56"/>
    </row>
    <row r="9" spans="1:9" s="37" customFormat="1" ht="79.05" customHeight="1" x14ac:dyDescent="0.25">
      <c r="A9" s="58">
        <v>6</v>
      </c>
      <c r="B9" s="52" t="s">
        <v>49</v>
      </c>
      <c r="C9" s="52" t="s">
        <v>46</v>
      </c>
      <c r="D9" s="41">
        <v>20</v>
      </c>
      <c r="E9" s="41">
        <f>1.15*330*0.8</f>
        <v>303.59999999999997</v>
      </c>
      <c r="F9" s="41">
        <f t="shared" si="0"/>
        <v>6071.9999999999991</v>
      </c>
      <c r="G9" s="60" t="s">
        <v>50</v>
      </c>
      <c r="H9" s="64" t="s">
        <v>51</v>
      </c>
      <c r="I9" s="56"/>
    </row>
    <row r="10" spans="1:9" s="37" customFormat="1" ht="127.5" customHeight="1" x14ac:dyDescent="0.25">
      <c r="A10" s="30">
        <v>7</v>
      </c>
      <c r="B10" s="65" t="s">
        <v>52</v>
      </c>
      <c r="C10" s="31" t="s">
        <v>46</v>
      </c>
      <c r="D10" s="8">
        <v>60</v>
      </c>
      <c r="E10" s="8">
        <f>1.15*430*0.8</f>
        <v>395.59999999999997</v>
      </c>
      <c r="F10" s="8">
        <f t="shared" si="0"/>
        <v>23735.999999999996</v>
      </c>
      <c r="G10" s="33" t="s">
        <v>53</v>
      </c>
      <c r="H10" s="63" t="s">
        <v>54</v>
      </c>
      <c r="I10" s="12"/>
    </row>
    <row r="11" spans="1:9" s="37" customFormat="1" ht="65.099999999999994" customHeight="1" x14ac:dyDescent="0.25">
      <c r="A11" s="30">
        <v>8</v>
      </c>
      <c r="B11" s="31" t="s">
        <v>55</v>
      </c>
      <c r="C11" s="31" t="s">
        <v>56</v>
      </c>
      <c r="D11" s="8">
        <v>45</v>
      </c>
      <c r="E11" s="8">
        <f>1.15*100*0.8</f>
        <v>92</v>
      </c>
      <c r="F11" s="8">
        <f t="shared" si="0"/>
        <v>4140</v>
      </c>
      <c r="G11" s="33" t="s">
        <v>57</v>
      </c>
      <c r="H11" s="5" t="s">
        <v>58</v>
      </c>
      <c r="I11" s="12"/>
    </row>
    <row r="12" spans="1:9" s="37" customFormat="1" ht="65.099999999999994" customHeight="1" x14ac:dyDescent="0.25">
      <c r="A12" s="30">
        <v>9</v>
      </c>
      <c r="B12" s="31" t="s">
        <v>59</v>
      </c>
      <c r="C12" s="31" t="s">
        <v>56</v>
      </c>
      <c r="D12" s="8">
        <v>18</v>
      </c>
      <c r="E12" s="8">
        <f>1.15*100*0.8</f>
        <v>92</v>
      </c>
      <c r="F12" s="8">
        <f t="shared" si="0"/>
        <v>1656</v>
      </c>
      <c r="G12" s="33" t="s">
        <v>60</v>
      </c>
      <c r="H12" s="5" t="s">
        <v>61</v>
      </c>
      <c r="I12" s="12"/>
    </row>
    <row r="13" spans="1:9" s="37" customFormat="1" ht="35.1" customHeight="1" x14ac:dyDescent="0.25">
      <c r="A13" s="66" t="s">
        <v>62</v>
      </c>
      <c r="B13" s="78" t="s">
        <v>63</v>
      </c>
      <c r="C13" s="78"/>
      <c r="D13" s="78"/>
      <c r="E13" s="78"/>
      <c r="F13" s="78"/>
      <c r="G13" s="78"/>
      <c r="H13" s="5"/>
    </row>
    <row r="14" spans="1:9" ht="42.75" customHeight="1" x14ac:dyDescent="0.25">
      <c r="A14" s="30">
        <v>1</v>
      </c>
      <c r="B14" s="32" t="s">
        <v>27</v>
      </c>
      <c r="C14" s="32" t="s">
        <v>8</v>
      </c>
      <c r="D14" s="8">
        <v>24527.82</v>
      </c>
      <c r="E14" s="8">
        <f>1.15*15.3*0.8</f>
        <v>14.076000000000001</v>
      </c>
      <c r="F14" s="8">
        <f>E14*D14</f>
        <v>345253.59432000003</v>
      </c>
      <c r="G14" s="33" t="s">
        <v>64</v>
      </c>
      <c r="H14" s="5" t="s">
        <v>28</v>
      </c>
    </row>
    <row r="15" spans="1:9" s="37" customFormat="1" ht="35.1" customHeight="1" x14ac:dyDescent="0.25">
      <c r="A15" s="79" t="s">
        <v>29</v>
      </c>
      <c r="B15" s="70"/>
      <c r="C15" s="70"/>
      <c r="D15" s="70"/>
      <c r="E15" s="10"/>
      <c r="F15" s="10">
        <f>SUM(F4:F14)</f>
        <v>4530280.6802399997</v>
      </c>
      <c r="G15" s="8"/>
      <c r="H15" s="5"/>
    </row>
    <row r="16" spans="1:9" ht="36" customHeight="1" x14ac:dyDescent="0.25">
      <c r="A16" s="71" t="s">
        <v>30</v>
      </c>
      <c r="B16" s="72"/>
      <c r="C16" s="72"/>
      <c r="D16" s="72"/>
      <c r="E16" s="72"/>
      <c r="F16" s="72"/>
      <c r="G16" s="72"/>
      <c r="H16" s="73"/>
    </row>
  </sheetData>
  <mergeCells count="7">
    <mergeCell ref="I4:I5"/>
    <mergeCell ref="A1:H1"/>
    <mergeCell ref="B3:G3"/>
    <mergeCell ref="B13:G13"/>
    <mergeCell ref="A15:D15"/>
    <mergeCell ref="A16:H16"/>
    <mergeCell ref="G4:G5"/>
  </mergeCells>
  <phoneticPr fontId="17" type="noConversion"/>
  <printOptions horizontalCentered="1"/>
  <pageMargins left="0.196850393700787" right="0.196850393700787" top="0" bottom="0" header="0" footer="0"/>
  <pageSetup paperSize="9" scale="83" fitToHeight="0" orientation="portrait" r:id="rId1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opLeftCell="A10" zoomScale="70" zoomScaleNormal="70" zoomScaleSheetLayoutView="85" workbookViewId="0">
      <selection activeCell="L4" sqref="L4"/>
    </sheetView>
  </sheetViews>
  <sheetFormatPr defaultColWidth="9" defaultRowHeight="30" customHeight="1" x14ac:dyDescent="0.25"/>
  <cols>
    <col min="1" max="1" width="7.3984375" style="11" customWidth="1"/>
    <col min="2" max="2" width="27.09765625" style="11" customWidth="1"/>
    <col min="3" max="3" width="11.3984375" style="11" customWidth="1"/>
    <col min="4" max="4" width="13.59765625" style="11" customWidth="1"/>
    <col min="5" max="6" width="15" style="11" customWidth="1"/>
    <col min="7" max="7" width="46.09765625" style="11" customWidth="1"/>
    <col min="8" max="8" width="22.59765625" style="11" customWidth="1"/>
    <col min="9" max="16384" width="9" style="11"/>
  </cols>
  <sheetData>
    <row r="1" spans="1:8" ht="78" customHeight="1" x14ac:dyDescent="0.25">
      <c r="A1" s="69" t="s">
        <v>65</v>
      </c>
      <c r="B1" s="69"/>
      <c r="C1" s="69"/>
      <c r="D1" s="69"/>
      <c r="E1" s="69"/>
      <c r="F1" s="69"/>
      <c r="G1" s="69"/>
      <c r="H1" s="1"/>
    </row>
    <row r="2" spans="1:8" ht="35.1" customHeight="1" x14ac:dyDescent="0.25">
      <c r="A2" s="2" t="s">
        <v>1</v>
      </c>
      <c r="B2" s="3" t="s">
        <v>2</v>
      </c>
      <c r="C2" s="3" t="s">
        <v>3</v>
      </c>
      <c r="D2" s="2" t="s">
        <v>4</v>
      </c>
      <c r="E2" s="92" t="s">
        <v>115</v>
      </c>
      <c r="F2" s="92" t="s">
        <v>116</v>
      </c>
      <c r="G2" s="2" t="s">
        <v>5</v>
      </c>
      <c r="H2" s="2" t="s">
        <v>6</v>
      </c>
    </row>
    <row r="3" spans="1:8" ht="35.1" customHeight="1" x14ac:dyDescent="0.25">
      <c r="A3" s="4" t="s">
        <v>66</v>
      </c>
      <c r="B3" s="83" t="s">
        <v>67</v>
      </c>
      <c r="C3" s="83"/>
      <c r="D3" s="83"/>
      <c r="E3" s="83"/>
      <c r="F3" s="83"/>
      <c r="G3" s="83"/>
      <c r="H3" s="1"/>
    </row>
    <row r="4" spans="1:8" s="37" customFormat="1" ht="163.95" customHeight="1" x14ac:dyDescent="0.25">
      <c r="A4" s="30">
        <v>1</v>
      </c>
      <c r="B4" s="31" t="s">
        <v>68</v>
      </c>
      <c r="C4" s="31" t="s">
        <v>8</v>
      </c>
      <c r="D4" s="8">
        <v>7640</v>
      </c>
      <c r="E4" s="8">
        <f>90.57*0.8</f>
        <v>72.456000000000003</v>
      </c>
      <c r="F4" s="8">
        <f t="shared" ref="F4:F12" si="0">E4*D4</f>
        <v>553563.84</v>
      </c>
      <c r="G4" s="33" t="s">
        <v>69</v>
      </c>
      <c r="H4" s="9" t="s">
        <v>10</v>
      </c>
    </row>
    <row r="5" spans="1:8" s="37" customFormat="1" ht="46.05" customHeight="1" x14ac:dyDescent="0.25">
      <c r="A5" s="30">
        <v>2</v>
      </c>
      <c r="B5" s="31" t="s">
        <v>14</v>
      </c>
      <c r="C5" s="32" t="s">
        <v>8</v>
      </c>
      <c r="D5" s="8">
        <f>1284+1284+630+1536.1*2+985.3*2</f>
        <v>8240.7999999999993</v>
      </c>
      <c r="E5" s="8">
        <f>6.3*0.8</f>
        <v>5.04</v>
      </c>
      <c r="F5" s="8">
        <f t="shared" si="0"/>
        <v>41533.631999999998</v>
      </c>
      <c r="G5" s="33" t="s">
        <v>15</v>
      </c>
      <c r="H5" s="9" t="s">
        <v>16</v>
      </c>
    </row>
    <row r="6" spans="1:8" s="37" customFormat="1" ht="45" customHeight="1" x14ac:dyDescent="0.25">
      <c r="A6" s="30">
        <v>3</v>
      </c>
      <c r="B6" s="31" t="s">
        <v>70</v>
      </c>
      <c r="C6" s="31" t="s">
        <v>71</v>
      </c>
      <c r="D6" s="8">
        <v>30</v>
      </c>
      <c r="E6" s="8">
        <f>1.15*60*0.8</f>
        <v>55.2</v>
      </c>
      <c r="F6" s="8">
        <f t="shared" si="0"/>
        <v>1656</v>
      </c>
      <c r="G6" s="91" t="s">
        <v>117</v>
      </c>
      <c r="H6" s="9" t="s">
        <v>72</v>
      </c>
    </row>
    <row r="7" spans="1:8" s="37" customFormat="1" ht="46.05" customHeight="1" x14ac:dyDescent="0.25">
      <c r="A7" s="30">
        <v>4</v>
      </c>
      <c r="B7" s="31" t="s">
        <v>73</v>
      </c>
      <c r="C7" s="31" t="s">
        <v>46</v>
      </c>
      <c r="D7" s="8">
        <v>30</v>
      </c>
      <c r="E7" s="8">
        <f>1.15*170*0.8</f>
        <v>156.39999999999998</v>
      </c>
      <c r="F7" s="8">
        <f t="shared" si="0"/>
        <v>4691.9999999999991</v>
      </c>
      <c r="G7" s="50" t="s">
        <v>74</v>
      </c>
      <c r="H7" s="43" t="s">
        <v>75</v>
      </c>
    </row>
    <row r="8" spans="1:8" s="37" customFormat="1" ht="45" customHeight="1" x14ac:dyDescent="0.25">
      <c r="A8" s="30">
        <v>5</v>
      </c>
      <c r="B8" s="31" t="s">
        <v>76</v>
      </c>
      <c r="C8" s="31" t="s">
        <v>46</v>
      </c>
      <c r="D8" s="8">
        <v>30</v>
      </c>
      <c r="E8" s="8">
        <f>1.15*1340*0.8</f>
        <v>1232.8</v>
      </c>
      <c r="F8" s="8">
        <f t="shared" si="0"/>
        <v>36984</v>
      </c>
      <c r="G8" s="33" t="s">
        <v>77</v>
      </c>
      <c r="H8" s="9" t="s">
        <v>78</v>
      </c>
    </row>
    <row r="9" spans="1:8" s="37" customFormat="1" ht="85.95" customHeight="1" x14ac:dyDescent="0.25">
      <c r="A9" s="58">
        <v>6</v>
      </c>
      <c r="B9" s="52" t="s">
        <v>79</v>
      </c>
      <c r="C9" s="52" t="s">
        <v>46</v>
      </c>
      <c r="D9" s="41">
        <v>30</v>
      </c>
      <c r="E9" s="41">
        <f>1.15*330*0.8</f>
        <v>303.59999999999997</v>
      </c>
      <c r="F9" s="41">
        <f t="shared" si="0"/>
        <v>9107.9999999999982</v>
      </c>
      <c r="G9" s="53" t="s">
        <v>80</v>
      </c>
      <c r="H9" s="59" t="s">
        <v>51</v>
      </c>
    </row>
    <row r="10" spans="1:8" s="37" customFormat="1" ht="42" customHeight="1" x14ac:dyDescent="0.25">
      <c r="A10" s="30">
        <v>7</v>
      </c>
      <c r="B10" s="31" t="s">
        <v>81</v>
      </c>
      <c r="C10" s="52" t="s">
        <v>46</v>
      </c>
      <c r="D10" s="8">
        <v>30</v>
      </c>
      <c r="E10" s="8">
        <f>1.15*130*0.8</f>
        <v>119.60000000000001</v>
      </c>
      <c r="F10" s="8">
        <f t="shared" si="0"/>
        <v>3588.0000000000005</v>
      </c>
      <c r="G10" s="50" t="s">
        <v>82</v>
      </c>
      <c r="H10" s="43" t="s">
        <v>83</v>
      </c>
    </row>
    <row r="11" spans="1:8" s="37" customFormat="1" ht="60" customHeight="1" x14ac:dyDescent="0.25">
      <c r="A11" s="30">
        <v>8</v>
      </c>
      <c r="B11" s="31" t="s">
        <v>84</v>
      </c>
      <c r="C11" s="31" t="s">
        <v>46</v>
      </c>
      <c r="D11" s="8">
        <v>30</v>
      </c>
      <c r="E11" s="8">
        <f>1.15*430*0.8</f>
        <v>395.59999999999997</v>
      </c>
      <c r="F11" s="8">
        <f t="shared" si="0"/>
        <v>11867.999999999998</v>
      </c>
      <c r="G11" s="50" t="s">
        <v>85</v>
      </c>
      <c r="H11" s="43" t="s">
        <v>54</v>
      </c>
    </row>
    <row r="12" spans="1:8" s="37" customFormat="1" ht="115.05" customHeight="1" x14ac:dyDescent="0.25">
      <c r="A12" s="30">
        <v>9</v>
      </c>
      <c r="B12" s="52" t="s">
        <v>86</v>
      </c>
      <c r="C12" s="52" t="s">
        <v>87</v>
      </c>
      <c r="D12" s="41">
        <v>2</v>
      </c>
      <c r="E12" s="41">
        <f>2000*0.8</f>
        <v>1600</v>
      </c>
      <c r="F12" s="41">
        <f t="shared" si="0"/>
        <v>3200</v>
      </c>
      <c r="G12" s="60" t="s">
        <v>88</v>
      </c>
      <c r="H12" s="42" t="s">
        <v>40</v>
      </c>
    </row>
    <row r="13" spans="1:8" ht="35.1" customHeight="1" x14ac:dyDescent="0.25">
      <c r="A13" s="29" t="s">
        <v>62</v>
      </c>
      <c r="B13" s="77" t="s">
        <v>89</v>
      </c>
      <c r="C13" s="77"/>
      <c r="D13" s="77"/>
      <c r="E13" s="77"/>
      <c r="F13" s="77"/>
      <c r="G13" s="77"/>
      <c r="H13" s="1"/>
    </row>
    <row r="14" spans="1:8" s="37" customFormat="1" ht="55.8" x14ac:dyDescent="0.25">
      <c r="A14" s="30">
        <v>1</v>
      </c>
      <c r="B14" s="32" t="s">
        <v>27</v>
      </c>
      <c r="C14" s="32" t="s">
        <v>8</v>
      </c>
      <c r="D14" s="8">
        <v>10392</v>
      </c>
      <c r="E14" s="8">
        <f>1.15*15.3*0.8</f>
        <v>14.076000000000001</v>
      </c>
      <c r="F14" s="8">
        <f>E14*D14</f>
        <v>146277.79200000002</v>
      </c>
      <c r="G14" s="50"/>
      <c r="H14" s="43" t="s">
        <v>28</v>
      </c>
    </row>
    <row r="15" spans="1:8" ht="35.1" customHeight="1" x14ac:dyDescent="0.25">
      <c r="A15" s="70" t="s">
        <v>29</v>
      </c>
      <c r="B15" s="70"/>
      <c r="C15" s="70"/>
      <c r="D15" s="70"/>
      <c r="E15" s="10"/>
      <c r="F15" s="10">
        <f>SUM(F4:F14)</f>
        <v>812471.26399999997</v>
      </c>
      <c r="G15" s="8"/>
      <c r="H15" s="5"/>
    </row>
    <row r="16" spans="1:8" ht="36" customHeight="1" x14ac:dyDescent="0.25">
      <c r="A16" s="71" t="s">
        <v>30</v>
      </c>
      <c r="B16" s="72"/>
      <c r="C16" s="72"/>
      <c r="D16" s="72"/>
      <c r="E16" s="72"/>
      <c r="F16" s="72"/>
      <c r="G16" s="72"/>
      <c r="H16" s="73"/>
    </row>
  </sheetData>
  <mergeCells count="5">
    <mergeCell ref="A1:G1"/>
    <mergeCell ref="B3:G3"/>
    <mergeCell ref="B13:G13"/>
    <mergeCell ref="A15:D15"/>
    <mergeCell ref="A16:H16"/>
  </mergeCells>
  <phoneticPr fontId="17" type="noConversion"/>
  <printOptions horizontalCentered="1"/>
  <pageMargins left="0.196850393700787" right="0.196850393700787" top="0" bottom="0" header="0" footer="0"/>
  <pageSetup paperSize="9" scale="80" fitToHeight="0" orientation="portrait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="70" zoomScaleNormal="70" zoomScaleSheetLayoutView="85" workbookViewId="0">
      <selection activeCell="L10" sqref="L10"/>
    </sheetView>
  </sheetViews>
  <sheetFormatPr defaultColWidth="9" defaultRowHeight="30" customHeight="1" x14ac:dyDescent="0.25"/>
  <cols>
    <col min="1" max="1" width="7.3984375" customWidth="1"/>
    <col min="2" max="2" width="37.69921875" customWidth="1"/>
    <col min="3" max="3" width="6.69921875" customWidth="1"/>
    <col min="4" max="4" width="13.796875" customWidth="1"/>
    <col min="5" max="5" width="15" customWidth="1"/>
    <col min="6" max="6" width="16" customWidth="1"/>
    <col min="7" max="7" width="43.69921875" customWidth="1"/>
    <col min="8" max="8" width="21.09765625" customWidth="1"/>
    <col min="9" max="9" width="20" customWidth="1"/>
  </cols>
  <sheetData>
    <row r="1" spans="1:9" ht="64.5" customHeight="1" x14ac:dyDescent="0.25">
      <c r="A1" s="84" t="s">
        <v>90</v>
      </c>
      <c r="B1" s="84"/>
      <c r="C1" s="84"/>
      <c r="D1" s="84"/>
      <c r="E1" s="84"/>
      <c r="F1" s="84"/>
      <c r="G1" s="84"/>
      <c r="H1" s="13"/>
    </row>
    <row r="2" spans="1:9" ht="39.9" customHeight="1" x14ac:dyDescent="0.25">
      <c r="A2" s="14" t="s">
        <v>1</v>
      </c>
      <c r="B2" s="15" t="s">
        <v>2</v>
      </c>
      <c r="C2" s="15" t="s">
        <v>3</v>
      </c>
      <c r="D2" s="14" t="s">
        <v>4</v>
      </c>
      <c r="E2" s="93" t="s">
        <v>115</v>
      </c>
      <c r="F2" s="93" t="s">
        <v>118</v>
      </c>
      <c r="G2" s="14" t="s">
        <v>5</v>
      </c>
      <c r="H2" s="14" t="s">
        <v>6</v>
      </c>
    </row>
    <row r="3" spans="1:9" s="45" customFormat="1" ht="154.94999999999999" customHeight="1" x14ac:dyDescent="0.25">
      <c r="A3" s="46">
        <v>1</v>
      </c>
      <c r="B3" s="47" t="s">
        <v>91</v>
      </c>
      <c r="C3" s="48" t="s">
        <v>8</v>
      </c>
      <c r="D3" s="25">
        <v>10909</v>
      </c>
      <c r="E3" s="8">
        <f>90.57*0.8</f>
        <v>72.456000000000003</v>
      </c>
      <c r="F3" s="25">
        <f t="shared" ref="F3:F11" si="0">E3*D3</f>
        <v>790422.50400000007</v>
      </c>
      <c r="G3" s="49" t="s">
        <v>92</v>
      </c>
      <c r="H3" s="21" t="s">
        <v>10</v>
      </c>
      <c r="I3" s="44"/>
    </row>
    <row r="4" spans="1:9" s="45" customFormat="1" ht="63" customHeight="1" x14ac:dyDescent="0.25">
      <c r="A4" s="46">
        <v>2</v>
      </c>
      <c r="B4" s="31" t="s">
        <v>70</v>
      </c>
      <c r="C4" s="31" t="s">
        <v>71</v>
      </c>
      <c r="D4" s="8">
        <v>30</v>
      </c>
      <c r="E4" s="8">
        <f>1.15*60*0.8</f>
        <v>55.2</v>
      </c>
      <c r="F4" s="25">
        <f t="shared" si="0"/>
        <v>1656</v>
      </c>
      <c r="G4" s="91" t="s">
        <v>117</v>
      </c>
      <c r="H4" s="9" t="s">
        <v>72</v>
      </c>
      <c r="I4" s="12"/>
    </row>
    <row r="5" spans="1:9" s="45" customFormat="1" ht="48" customHeight="1" x14ac:dyDescent="0.25">
      <c r="A5" s="46">
        <v>3</v>
      </c>
      <c r="B5" s="31" t="s">
        <v>73</v>
      </c>
      <c r="C5" s="31" t="s">
        <v>46</v>
      </c>
      <c r="D5" s="8">
        <v>30</v>
      </c>
      <c r="E5" s="8">
        <f>1.15*170*0.8</f>
        <v>156.39999999999998</v>
      </c>
      <c r="F5" s="25">
        <f t="shared" si="0"/>
        <v>4691.9999999999991</v>
      </c>
      <c r="G5" s="50" t="s">
        <v>74</v>
      </c>
      <c r="H5" s="43" t="s">
        <v>75</v>
      </c>
      <c r="I5" s="12"/>
    </row>
    <row r="6" spans="1:9" s="45" customFormat="1" ht="39.9" customHeight="1" x14ac:dyDescent="0.25">
      <c r="A6" s="46">
        <v>4</v>
      </c>
      <c r="B6" s="31" t="s">
        <v>76</v>
      </c>
      <c r="C6" s="31" t="s">
        <v>46</v>
      </c>
      <c r="D6" s="8">
        <v>30</v>
      </c>
      <c r="E6" s="8">
        <f>1.15*1340*0.8</f>
        <v>1232.8</v>
      </c>
      <c r="F6" s="25">
        <f t="shared" si="0"/>
        <v>36984</v>
      </c>
      <c r="G6" s="33" t="s">
        <v>77</v>
      </c>
      <c r="H6" s="9" t="s">
        <v>78</v>
      </c>
      <c r="I6" s="12"/>
    </row>
    <row r="7" spans="1:9" s="45" customFormat="1" ht="103.95" customHeight="1" x14ac:dyDescent="0.25">
      <c r="A7" s="51">
        <v>5</v>
      </c>
      <c r="B7" s="52" t="s">
        <v>79</v>
      </c>
      <c r="C7" s="52" t="s">
        <v>46</v>
      </c>
      <c r="D7" s="41">
        <v>30</v>
      </c>
      <c r="E7" s="41">
        <f>1.15*330*0.8</f>
        <v>303.59999999999997</v>
      </c>
      <c r="F7" s="41">
        <f t="shared" si="0"/>
        <v>9107.9999999999982</v>
      </c>
      <c r="G7" s="53" t="s">
        <v>93</v>
      </c>
      <c r="H7" s="43" t="s">
        <v>51</v>
      </c>
      <c r="I7" s="56"/>
    </row>
    <row r="8" spans="1:9" s="45" customFormat="1" ht="39.9" customHeight="1" x14ac:dyDescent="0.25">
      <c r="A8" s="46">
        <v>6</v>
      </c>
      <c r="B8" s="31" t="s">
        <v>81</v>
      </c>
      <c r="C8" s="52" t="s">
        <v>46</v>
      </c>
      <c r="D8" s="8">
        <v>30</v>
      </c>
      <c r="E8" s="8">
        <f>1.15*130*0.8</f>
        <v>119.60000000000001</v>
      </c>
      <c r="F8" s="25">
        <f t="shared" si="0"/>
        <v>3588.0000000000005</v>
      </c>
      <c r="G8" s="50" t="s">
        <v>82</v>
      </c>
      <c r="H8" s="43" t="s">
        <v>83</v>
      </c>
      <c r="I8" s="12"/>
    </row>
    <row r="9" spans="1:9" s="45" customFormat="1" ht="75" customHeight="1" x14ac:dyDescent="0.25">
      <c r="A9" s="46">
        <v>7</v>
      </c>
      <c r="B9" s="31" t="s">
        <v>84</v>
      </c>
      <c r="C9" s="31" t="s">
        <v>46</v>
      </c>
      <c r="D9" s="8">
        <v>30</v>
      </c>
      <c r="E9" s="8">
        <f>1.15*430*0.8</f>
        <v>395.59999999999997</v>
      </c>
      <c r="F9" s="25">
        <f t="shared" si="0"/>
        <v>11867.999999999998</v>
      </c>
      <c r="G9" s="50" t="s">
        <v>85</v>
      </c>
      <c r="H9" s="43" t="s">
        <v>54</v>
      </c>
      <c r="I9" s="12"/>
    </row>
    <row r="10" spans="1:9" s="45" customFormat="1" ht="39.9" customHeight="1" x14ac:dyDescent="0.25">
      <c r="A10" s="46">
        <v>8</v>
      </c>
      <c r="B10" s="47" t="s">
        <v>94</v>
      </c>
      <c r="C10" s="47" t="s">
        <v>95</v>
      </c>
      <c r="D10" s="25">
        <v>2</v>
      </c>
      <c r="E10" s="54">
        <f>44960*0.8</f>
        <v>35968</v>
      </c>
      <c r="F10" s="25">
        <f t="shared" si="0"/>
        <v>71936</v>
      </c>
      <c r="G10" s="49" t="s">
        <v>96</v>
      </c>
      <c r="H10" s="21" t="s">
        <v>97</v>
      </c>
      <c r="I10" s="57"/>
    </row>
    <row r="11" spans="1:9" s="45" customFormat="1" ht="39.9" customHeight="1" x14ac:dyDescent="0.25">
      <c r="A11" s="46">
        <v>9</v>
      </c>
      <c r="B11" s="47" t="s">
        <v>94</v>
      </c>
      <c r="C11" s="47" t="s">
        <v>42</v>
      </c>
      <c r="D11" s="25">
        <v>2</v>
      </c>
      <c r="E11" s="54">
        <f>44960*0.8</f>
        <v>35968</v>
      </c>
      <c r="F11" s="25">
        <f t="shared" si="0"/>
        <v>71936</v>
      </c>
      <c r="G11" s="49" t="s">
        <v>98</v>
      </c>
      <c r="H11" s="21" t="s">
        <v>97</v>
      </c>
      <c r="I11" s="57"/>
    </row>
    <row r="12" spans="1:9" s="27" customFormat="1" ht="55.95" customHeight="1" x14ac:dyDescent="0.25">
      <c r="A12" s="16" t="s">
        <v>62</v>
      </c>
      <c r="B12" s="16" t="s">
        <v>89</v>
      </c>
      <c r="C12" s="17"/>
      <c r="D12" s="18"/>
      <c r="E12" s="18"/>
      <c r="F12" s="19"/>
      <c r="G12" s="20"/>
      <c r="H12" s="21"/>
    </row>
    <row r="13" spans="1:9" s="45" customFormat="1" ht="60" customHeight="1" x14ac:dyDescent="0.25">
      <c r="A13" s="46">
        <v>1</v>
      </c>
      <c r="B13" s="32" t="s">
        <v>27</v>
      </c>
      <c r="C13" s="48" t="s">
        <v>8</v>
      </c>
      <c r="D13" s="25">
        <v>12209</v>
      </c>
      <c r="E13" s="8">
        <f>1.15*15.3*0.8</f>
        <v>14.076000000000001</v>
      </c>
      <c r="F13" s="25">
        <f>E13*D13</f>
        <v>171853.88400000002</v>
      </c>
      <c r="G13" s="55"/>
      <c r="H13" s="26" t="s">
        <v>28</v>
      </c>
    </row>
    <row r="14" spans="1:9" ht="39.9" customHeight="1" x14ac:dyDescent="0.25">
      <c r="A14" s="85" t="s">
        <v>29</v>
      </c>
      <c r="B14" s="85"/>
      <c r="C14" s="85"/>
      <c r="D14" s="85"/>
      <c r="E14" s="24"/>
      <c r="F14" s="24">
        <f>SUM(F3:F13)</f>
        <v>1174044.388</v>
      </c>
      <c r="G14" s="25"/>
      <c r="H14" s="26"/>
    </row>
    <row r="15" spans="1:9" s="11" customFormat="1" ht="36" customHeight="1" x14ac:dyDescent="0.25">
      <c r="A15" s="71" t="s">
        <v>30</v>
      </c>
      <c r="B15" s="72"/>
      <c r="C15" s="72"/>
      <c r="D15" s="72"/>
      <c r="E15" s="72"/>
      <c r="F15" s="72"/>
      <c r="G15" s="72"/>
      <c r="H15" s="73"/>
    </row>
  </sheetData>
  <mergeCells count="3">
    <mergeCell ref="A1:G1"/>
    <mergeCell ref="A14:D14"/>
    <mergeCell ref="A15:H15"/>
  </mergeCells>
  <phoneticPr fontId="17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portrait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70" zoomScaleNormal="70" zoomScaleSheetLayoutView="85" workbookViewId="0">
      <selection activeCell="K4" sqref="K4"/>
    </sheetView>
  </sheetViews>
  <sheetFormatPr defaultColWidth="9" defaultRowHeight="30" customHeight="1" x14ac:dyDescent="0.25"/>
  <cols>
    <col min="1" max="1" width="7.3984375" style="11" customWidth="1"/>
    <col min="2" max="2" width="27.09765625" style="11" customWidth="1"/>
    <col min="3" max="3" width="11.3984375" style="11" customWidth="1"/>
    <col min="4" max="4" width="9.3984375" style="11" customWidth="1"/>
    <col min="5" max="6" width="15" style="11" customWidth="1"/>
    <col min="7" max="7" width="46.09765625" style="11" customWidth="1"/>
    <col min="8" max="9" width="24.09765625" style="11" customWidth="1"/>
    <col min="10" max="10" width="10" style="38" customWidth="1"/>
    <col min="11" max="16384" width="9" style="11"/>
  </cols>
  <sheetData>
    <row r="1" spans="1:10" ht="78" customHeight="1" x14ac:dyDescent="0.25">
      <c r="A1" s="86" t="s">
        <v>99</v>
      </c>
      <c r="B1" s="69"/>
      <c r="C1" s="69"/>
      <c r="D1" s="69"/>
      <c r="E1" s="69"/>
      <c r="F1" s="69"/>
      <c r="G1" s="69"/>
      <c r="H1" s="1"/>
    </row>
    <row r="2" spans="1:10" ht="35.1" customHeight="1" x14ac:dyDescent="0.25">
      <c r="A2" s="2" t="s">
        <v>1</v>
      </c>
      <c r="B2" s="3" t="s">
        <v>2</v>
      </c>
      <c r="C2" s="3" t="s">
        <v>3</v>
      </c>
      <c r="D2" s="2" t="s">
        <v>4</v>
      </c>
      <c r="E2" s="92" t="s">
        <v>115</v>
      </c>
      <c r="F2" s="92" t="s">
        <v>118</v>
      </c>
      <c r="G2" s="2" t="s">
        <v>5</v>
      </c>
      <c r="H2" s="2" t="s">
        <v>6</v>
      </c>
    </row>
    <row r="3" spans="1:10" ht="35.1" customHeight="1" x14ac:dyDescent="0.25">
      <c r="A3" s="4" t="s">
        <v>66</v>
      </c>
      <c r="B3" s="83" t="s">
        <v>100</v>
      </c>
      <c r="C3" s="83"/>
      <c r="D3" s="83"/>
      <c r="E3" s="83"/>
      <c r="F3" s="83"/>
      <c r="G3" s="83"/>
      <c r="H3" s="1"/>
    </row>
    <row r="4" spans="1:10" s="37" customFormat="1" ht="163.95" customHeight="1" x14ac:dyDescent="0.25">
      <c r="A4" s="5">
        <v>1</v>
      </c>
      <c r="B4" s="6" t="s">
        <v>101</v>
      </c>
      <c r="C4" s="6" t="s">
        <v>8</v>
      </c>
      <c r="D4" s="5">
        <f>780*2+2730.63+320+159+342</f>
        <v>5111.63</v>
      </c>
      <c r="E4" s="8">
        <f>90.57*0.8</f>
        <v>72.456000000000003</v>
      </c>
      <c r="F4" s="8">
        <f>E4*D4</f>
        <v>370368.26328000001</v>
      </c>
      <c r="G4" s="9" t="s">
        <v>102</v>
      </c>
      <c r="H4" s="9" t="s">
        <v>10</v>
      </c>
      <c r="I4" s="44"/>
      <c r="J4" s="38"/>
    </row>
    <row r="5" spans="1:10" s="37" customFormat="1" ht="54" customHeight="1" x14ac:dyDescent="0.25">
      <c r="A5" s="5">
        <v>2</v>
      </c>
      <c r="B5" s="6" t="s">
        <v>14</v>
      </c>
      <c r="C5" s="7" t="s">
        <v>8</v>
      </c>
      <c r="D5" s="5">
        <f>845.9+623+623+600+494+348+161+167+1095+1300+173+283.58+283.58+318+364</f>
        <v>7679.06</v>
      </c>
      <c r="E5" s="5">
        <f>6.3*0.8</f>
        <v>5.04</v>
      </c>
      <c r="F5" s="8">
        <f>E5*D5</f>
        <v>38702.462399999997</v>
      </c>
      <c r="G5" s="9" t="s">
        <v>15</v>
      </c>
      <c r="H5" s="9" t="s">
        <v>16</v>
      </c>
      <c r="I5" s="12"/>
      <c r="J5" s="38"/>
    </row>
    <row r="6" spans="1:10" s="37" customFormat="1" ht="54" customHeight="1" x14ac:dyDescent="0.25">
      <c r="A6" s="39">
        <v>3</v>
      </c>
      <c r="B6" s="40" t="s">
        <v>17</v>
      </c>
      <c r="C6" s="40" t="s">
        <v>18</v>
      </c>
      <c r="D6" s="39">
        <v>9</v>
      </c>
      <c r="E6" s="39">
        <f>1150*0.8</f>
        <v>920</v>
      </c>
      <c r="F6" s="41">
        <f>E6*D6</f>
        <v>8280</v>
      </c>
      <c r="G6" s="42" t="s">
        <v>19</v>
      </c>
      <c r="H6" s="9" t="s">
        <v>10</v>
      </c>
      <c r="J6" s="38"/>
    </row>
    <row r="7" spans="1:10" ht="35.1" customHeight="1" x14ac:dyDescent="0.25">
      <c r="A7" s="4" t="s">
        <v>62</v>
      </c>
      <c r="B7" s="83" t="s">
        <v>89</v>
      </c>
      <c r="C7" s="83"/>
      <c r="D7" s="83"/>
      <c r="E7" s="83"/>
      <c r="F7" s="83"/>
      <c r="G7" s="83"/>
      <c r="H7" s="1"/>
    </row>
    <row r="8" spans="1:10" s="37" customFormat="1" ht="55.8" x14ac:dyDescent="0.25">
      <c r="A8" s="5">
        <v>1</v>
      </c>
      <c r="B8" s="7" t="s">
        <v>27</v>
      </c>
      <c r="C8" s="7" t="s">
        <v>8</v>
      </c>
      <c r="D8" s="5">
        <v>5846.63</v>
      </c>
      <c r="E8" s="8">
        <f>1.15*15.3*0.8</f>
        <v>14.076000000000001</v>
      </c>
      <c r="F8" s="8">
        <f>E8*D8</f>
        <v>82297.163879999993</v>
      </c>
      <c r="G8" s="43"/>
      <c r="H8" s="43" t="s">
        <v>28</v>
      </c>
    </row>
    <row r="9" spans="1:10" ht="35.1" customHeight="1" x14ac:dyDescent="0.25">
      <c r="A9" s="87" t="s">
        <v>29</v>
      </c>
      <c r="B9" s="87"/>
      <c r="C9" s="87"/>
      <c r="D9" s="87"/>
      <c r="E9" s="2"/>
      <c r="F9" s="10">
        <f>SUM(F4:F8)</f>
        <v>499647.88955999998</v>
      </c>
      <c r="G9" s="5"/>
      <c r="H9" s="5"/>
    </row>
    <row r="10" spans="1:10" ht="36" customHeight="1" x14ac:dyDescent="0.25">
      <c r="A10" s="71" t="s">
        <v>30</v>
      </c>
      <c r="B10" s="72"/>
      <c r="C10" s="72"/>
      <c r="D10" s="72"/>
      <c r="E10" s="72"/>
      <c r="F10" s="72"/>
      <c r="G10" s="72"/>
      <c r="H10" s="73"/>
      <c r="J10" s="11"/>
    </row>
  </sheetData>
  <mergeCells count="5">
    <mergeCell ref="A1:G1"/>
    <mergeCell ref="B3:G3"/>
    <mergeCell ref="B7:G7"/>
    <mergeCell ref="A9:D9"/>
    <mergeCell ref="A10:H10"/>
  </mergeCells>
  <phoneticPr fontId="17" type="noConversion"/>
  <printOptions horizontalCentered="1"/>
  <pageMargins left="0.196850393700787" right="0.196850393700787" top="0" bottom="0" header="0" footer="0"/>
  <pageSetup paperSize="9" scale="80" fitToHeight="0" orientation="portrait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="70" zoomScaleNormal="70" zoomScaleSheetLayoutView="85" workbookViewId="0">
      <selection activeCell="K3" sqref="K3"/>
    </sheetView>
  </sheetViews>
  <sheetFormatPr defaultColWidth="9" defaultRowHeight="30" customHeight="1" x14ac:dyDescent="0.25"/>
  <cols>
    <col min="1" max="1" width="7.3984375" style="11" customWidth="1"/>
    <col min="2" max="2" width="35.09765625" style="11" customWidth="1"/>
    <col min="3" max="3" width="8.5" style="11" customWidth="1"/>
    <col min="4" max="4" width="15.8984375" style="11" customWidth="1"/>
    <col min="5" max="6" width="15" style="11" customWidth="1"/>
    <col min="7" max="7" width="37" style="11" customWidth="1"/>
    <col min="8" max="9" width="20.59765625" style="11" customWidth="1"/>
    <col min="10" max="16384" width="9" style="11"/>
  </cols>
  <sheetData>
    <row r="1" spans="1:9" ht="59.25" customHeight="1" x14ac:dyDescent="0.25">
      <c r="A1" s="69" t="s">
        <v>0</v>
      </c>
      <c r="B1" s="69"/>
      <c r="C1" s="69"/>
      <c r="D1" s="69"/>
      <c r="E1" s="69"/>
      <c r="F1" s="69"/>
      <c r="G1" s="69"/>
      <c r="H1" s="1"/>
    </row>
    <row r="2" spans="1:9" ht="39.9" customHeight="1" x14ac:dyDescent="0.25">
      <c r="A2" s="10" t="s">
        <v>1</v>
      </c>
      <c r="B2" s="34" t="s">
        <v>2</v>
      </c>
      <c r="C2" s="34" t="s">
        <v>3</v>
      </c>
      <c r="D2" s="10" t="s">
        <v>4</v>
      </c>
      <c r="E2" s="90" t="s">
        <v>115</v>
      </c>
      <c r="F2" s="90" t="s">
        <v>118</v>
      </c>
      <c r="G2" s="10" t="s">
        <v>5</v>
      </c>
      <c r="H2" s="2" t="s">
        <v>6</v>
      </c>
    </row>
    <row r="3" spans="1:9" s="37" customFormat="1" ht="106.95" customHeight="1" x14ac:dyDescent="0.25">
      <c r="A3" s="30">
        <v>1</v>
      </c>
      <c r="B3" s="31" t="s">
        <v>7</v>
      </c>
      <c r="C3" s="32" t="s">
        <v>8</v>
      </c>
      <c r="D3" s="8">
        <v>12564</v>
      </c>
      <c r="E3" s="8">
        <f>27.72*0.8</f>
        <v>22.175999999999998</v>
      </c>
      <c r="F3" s="8">
        <f t="shared" ref="F3:F12" si="0">E3*D3</f>
        <v>278619.26400000002</v>
      </c>
      <c r="G3" s="62" t="s">
        <v>9</v>
      </c>
      <c r="H3" s="5" t="s">
        <v>10</v>
      </c>
      <c r="I3" s="12"/>
    </row>
    <row r="4" spans="1:9" s="37" customFormat="1" ht="91.05" customHeight="1" x14ac:dyDescent="0.25">
      <c r="A4" s="30">
        <v>2</v>
      </c>
      <c r="B4" s="31" t="s">
        <v>11</v>
      </c>
      <c r="C4" s="32" t="s">
        <v>8</v>
      </c>
      <c r="D4" s="32">
        <v>12534</v>
      </c>
      <c r="E4" s="8">
        <f>27.72*0.8</f>
        <v>22.175999999999998</v>
      </c>
      <c r="F4" s="8">
        <f t="shared" si="0"/>
        <v>277953.984</v>
      </c>
      <c r="G4" s="62" t="s">
        <v>12</v>
      </c>
      <c r="H4" s="5" t="s">
        <v>10</v>
      </c>
      <c r="I4" s="12"/>
    </row>
    <row r="5" spans="1:9" s="37" customFormat="1" ht="82.05" customHeight="1" x14ac:dyDescent="0.25">
      <c r="A5" s="30">
        <v>3</v>
      </c>
      <c r="B5" s="31" t="s">
        <v>13</v>
      </c>
      <c r="C5" s="32" t="s">
        <v>8</v>
      </c>
      <c r="D5" s="8">
        <v>2285</v>
      </c>
      <c r="E5" s="8">
        <f>27.72*0.8</f>
        <v>22.175999999999998</v>
      </c>
      <c r="F5" s="8">
        <f t="shared" si="0"/>
        <v>50672.160000000003</v>
      </c>
      <c r="G5" s="62" t="s">
        <v>12</v>
      </c>
      <c r="H5" s="5" t="s">
        <v>10</v>
      </c>
      <c r="I5" s="12"/>
    </row>
    <row r="6" spans="1:9" s="37" customFormat="1" ht="48.75" customHeight="1" x14ac:dyDescent="0.25">
      <c r="A6" s="30">
        <v>4</v>
      </c>
      <c r="B6" s="31" t="s">
        <v>14</v>
      </c>
      <c r="C6" s="32" t="s">
        <v>8</v>
      </c>
      <c r="D6" s="8">
        <v>2447</v>
      </c>
      <c r="E6" s="8">
        <f>6.3*0.8</f>
        <v>5.04</v>
      </c>
      <c r="F6" s="8">
        <f t="shared" si="0"/>
        <v>12332.88</v>
      </c>
      <c r="G6" s="62" t="s">
        <v>15</v>
      </c>
      <c r="H6" s="63" t="s">
        <v>16</v>
      </c>
      <c r="I6" s="12"/>
    </row>
    <row r="7" spans="1:9" s="37" customFormat="1" ht="42" customHeight="1" x14ac:dyDescent="0.25">
      <c r="A7" s="30">
        <v>5</v>
      </c>
      <c r="B7" s="52" t="s">
        <v>17</v>
      </c>
      <c r="C7" s="52" t="s">
        <v>18</v>
      </c>
      <c r="D7" s="41">
        <v>4</v>
      </c>
      <c r="E7" s="41">
        <f>1150*0.8</f>
        <v>920</v>
      </c>
      <c r="F7" s="41">
        <f t="shared" si="0"/>
        <v>3680</v>
      </c>
      <c r="G7" s="67" t="s">
        <v>19</v>
      </c>
      <c r="H7" s="63" t="s">
        <v>10</v>
      </c>
      <c r="I7" s="12"/>
    </row>
    <row r="8" spans="1:9" s="37" customFormat="1" ht="36" customHeight="1" x14ac:dyDescent="0.25">
      <c r="A8" s="30">
        <v>6</v>
      </c>
      <c r="B8" s="68" t="s">
        <v>20</v>
      </c>
      <c r="C8" s="68" t="s">
        <v>21</v>
      </c>
      <c r="D8" s="41">
        <v>2</v>
      </c>
      <c r="E8" s="41">
        <f>5000*0.8</f>
        <v>4000</v>
      </c>
      <c r="F8" s="8">
        <f t="shared" si="0"/>
        <v>8000</v>
      </c>
      <c r="G8" s="68"/>
      <c r="H8" s="7" t="s">
        <v>10</v>
      </c>
      <c r="I8" s="12"/>
    </row>
    <row r="9" spans="1:9" s="37" customFormat="1" ht="36" customHeight="1" x14ac:dyDescent="0.25">
      <c r="A9" s="30">
        <v>7</v>
      </c>
      <c r="B9" s="68" t="s">
        <v>22</v>
      </c>
      <c r="C9" s="68" t="s">
        <v>8</v>
      </c>
      <c r="D9" s="41">
        <v>135.19999999999999</v>
      </c>
      <c r="E9" s="41">
        <f>29*0.8</f>
        <v>23.2</v>
      </c>
      <c r="F9" s="41">
        <f t="shared" si="0"/>
        <v>3136.64</v>
      </c>
      <c r="G9" s="41"/>
      <c r="H9" s="5" t="s">
        <v>10</v>
      </c>
      <c r="I9" s="12"/>
    </row>
    <row r="10" spans="1:9" s="37" customFormat="1" ht="52.05" customHeight="1" x14ac:dyDescent="0.25">
      <c r="A10" s="30">
        <v>8</v>
      </c>
      <c r="B10" s="31" t="s">
        <v>23</v>
      </c>
      <c r="C10" s="32" t="s">
        <v>18</v>
      </c>
      <c r="D10" s="32">
        <v>30</v>
      </c>
      <c r="E10" s="8">
        <f>1800*0.8</f>
        <v>1440</v>
      </c>
      <c r="F10" s="8">
        <f t="shared" si="0"/>
        <v>43200</v>
      </c>
      <c r="G10" s="62" t="s">
        <v>24</v>
      </c>
      <c r="H10" s="63" t="s">
        <v>25</v>
      </c>
      <c r="I10" s="12"/>
    </row>
    <row r="11" spans="1:9" s="37" customFormat="1" ht="51" customHeight="1" x14ac:dyDescent="0.25">
      <c r="A11" s="30">
        <v>9</v>
      </c>
      <c r="B11" s="32" t="s">
        <v>26</v>
      </c>
      <c r="C11" s="32" t="s">
        <v>18</v>
      </c>
      <c r="D11" s="8">
        <v>45</v>
      </c>
      <c r="E11" s="8">
        <f>1.15*1060*0.8</f>
        <v>975.2</v>
      </c>
      <c r="F11" s="8">
        <f t="shared" si="0"/>
        <v>43884</v>
      </c>
      <c r="G11" s="8"/>
      <c r="H11" s="5" t="s">
        <v>25</v>
      </c>
      <c r="I11" s="12"/>
    </row>
    <row r="12" spans="1:9" s="37" customFormat="1" ht="60" customHeight="1" x14ac:dyDescent="0.25">
      <c r="A12" s="30">
        <v>10</v>
      </c>
      <c r="B12" s="32" t="s">
        <v>27</v>
      </c>
      <c r="C12" s="32" t="s">
        <v>8</v>
      </c>
      <c r="D12" s="8">
        <v>19713.8</v>
      </c>
      <c r="E12" s="8">
        <f>1.15*15.3*0.8</f>
        <v>14.076000000000001</v>
      </c>
      <c r="F12" s="8">
        <f t="shared" si="0"/>
        <v>277491.44880000001</v>
      </c>
      <c r="G12" s="8"/>
      <c r="H12" s="5" t="s">
        <v>28</v>
      </c>
      <c r="I12" s="12"/>
    </row>
    <row r="13" spans="1:9" ht="36" customHeight="1" x14ac:dyDescent="0.25">
      <c r="A13" s="70" t="s">
        <v>29</v>
      </c>
      <c r="B13" s="70"/>
      <c r="C13" s="70"/>
      <c r="D13" s="70"/>
      <c r="E13" s="10"/>
      <c r="F13" s="10">
        <f>SUM(F3:F12)</f>
        <v>998970.37679999997</v>
      </c>
      <c r="G13" s="8"/>
      <c r="H13" s="5"/>
      <c r="I13" s="12"/>
    </row>
    <row r="14" spans="1:9" ht="36" customHeight="1" x14ac:dyDescent="0.25">
      <c r="A14" s="71" t="s">
        <v>30</v>
      </c>
      <c r="B14" s="72"/>
      <c r="C14" s="72"/>
      <c r="D14" s="72"/>
      <c r="E14" s="72"/>
      <c r="F14" s="72"/>
      <c r="G14" s="72"/>
      <c r="H14" s="73"/>
      <c r="I14" s="12"/>
    </row>
  </sheetData>
  <mergeCells count="3">
    <mergeCell ref="A1:G1"/>
    <mergeCell ref="A13:D13"/>
    <mergeCell ref="A14:H14"/>
  </mergeCells>
  <phoneticPr fontId="17" type="noConversion"/>
  <printOptions horizontalCentered="1"/>
  <pageMargins left="0.196850393700787" right="0.196850393700787" top="0" bottom="0" header="0" footer="0"/>
  <pageSetup paperSize="9" scale="70" fitToHeight="0" orientation="portrait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70" zoomScaleNormal="70" workbookViewId="0">
      <selection activeCell="K4" sqref="K4"/>
    </sheetView>
  </sheetViews>
  <sheetFormatPr defaultColWidth="9" defaultRowHeight="15.6" x14ac:dyDescent="0.25"/>
  <cols>
    <col min="1" max="6" width="14.8984375" customWidth="1"/>
    <col min="7" max="7" width="24.19921875" customWidth="1"/>
    <col min="8" max="9" width="14.8984375" customWidth="1"/>
  </cols>
  <sheetData>
    <row r="1" spans="1:9" ht="34.799999999999997" x14ac:dyDescent="0.25">
      <c r="A1" s="88" t="s">
        <v>103</v>
      </c>
      <c r="B1" s="88"/>
      <c r="C1" s="88"/>
      <c r="D1" s="88"/>
      <c r="E1" s="88"/>
      <c r="F1" s="88"/>
      <c r="G1" s="88"/>
      <c r="H1" s="88"/>
    </row>
    <row r="2" spans="1:9" ht="34.799999999999997" x14ac:dyDescent="0.25">
      <c r="A2" s="35" t="s">
        <v>1</v>
      </c>
      <c r="B2" s="34" t="s">
        <v>2</v>
      </c>
      <c r="C2" s="34" t="s">
        <v>3</v>
      </c>
      <c r="D2" s="10" t="s">
        <v>4</v>
      </c>
      <c r="E2" s="90" t="s">
        <v>119</v>
      </c>
      <c r="F2" s="90" t="s">
        <v>118</v>
      </c>
      <c r="G2" s="10" t="s">
        <v>5</v>
      </c>
      <c r="H2" s="2" t="s">
        <v>6</v>
      </c>
    </row>
    <row r="3" spans="1:9" ht="18" x14ac:dyDescent="0.25">
      <c r="A3" s="36" t="s">
        <v>66</v>
      </c>
      <c r="B3" s="77" t="s">
        <v>104</v>
      </c>
      <c r="C3" s="78"/>
      <c r="D3" s="78"/>
      <c r="E3" s="78"/>
      <c r="F3" s="78"/>
      <c r="G3" s="78"/>
      <c r="H3" s="5"/>
      <c r="I3" s="37"/>
    </row>
    <row r="4" spans="1:9" ht="133.05000000000001" customHeight="1" x14ac:dyDescent="0.25">
      <c r="A4" s="30">
        <v>1</v>
      </c>
      <c r="B4" s="31" t="s">
        <v>105</v>
      </c>
      <c r="C4" s="32" t="s">
        <v>8</v>
      </c>
      <c r="D4" s="8">
        <v>5670</v>
      </c>
      <c r="E4" s="8">
        <f>27.72*0.8</f>
        <v>22.175999999999998</v>
      </c>
      <c r="F4" s="8">
        <f>E4*D4</f>
        <v>125737.92</v>
      </c>
      <c r="G4" s="33" t="s">
        <v>106</v>
      </c>
      <c r="H4" s="5" t="s">
        <v>10</v>
      </c>
      <c r="I4" s="12"/>
    </row>
    <row r="5" spans="1:9" ht="79.05" customHeight="1" x14ac:dyDescent="0.25">
      <c r="A5" s="30">
        <v>2</v>
      </c>
      <c r="B5" s="32" t="s">
        <v>107</v>
      </c>
      <c r="C5" s="32" t="s">
        <v>18</v>
      </c>
      <c r="D5" s="8">
        <v>20</v>
      </c>
      <c r="E5" s="8">
        <f>1800*0.8</f>
        <v>1440</v>
      </c>
      <c r="F5" s="8">
        <f>E5*D5</f>
        <v>28800</v>
      </c>
      <c r="G5" s="33" t="s">
        <v>24</v>
      </c>
      <c r="H5" s="5" t="s">
        <v>25</v>
      </c>
      <c r="I5" s="12"/>
    </row>
    <row r="6" spans="1:9" ht="18" x14ac:dyDescent="0.25">
      <c r="A6" s="79" t="s">
        <v>29</v>
      </c>
      <c r="B6" s="70"/>
      <c r="C6" s="70"/>
      <c r="D6" s="70"/>
      <c r="E6" s="10"/>
      <c r="F6" s="10">
        <f>SUM(F4:F5)</f>
        <v>154537.92000000001</v>
      </c>
      <c r="G6" s="8"/>
      <c r="H6" s="5"/>
    </row>
    <row r="7" spans="1:9" ht="58.95" customHeight="1" x14ac:dyDescent="0.25">
      <c r="A7" s="71" t="s">
        <v>30</v>
      </c>
      <c r="B7" s="72"/>
      <c r="C7" s="72"/>
      <c r="D7" s="72"/>
      <c r="E7" s="72"/>
      <c r="F7" s="72"/>
      <c r="G7" s="72"/>
      <c r="H7" s="73"/>
    </row>
  </sheetData>
  <mergeCells count="4">
    <mergeCell ref="A1:H1"/>
    <mergeCell ref="B3:G3"/>
    <mergeCell ref="A6:D6"/>
    <mergeCell ref="A7:H7"/>
  </mergeCells>
  <phoneticPr fontId="17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70" zoomScaleNormal="70" workbookViewId="0">
      <selection activeCell="I11" sqref="I11"/>
    </sheetView>
  </sheetViews>
  <sheetFormatPr defaultColWidth="9" defaultRowHeight="15.6" x14ac:dyDescent="0.25"/>
  <cols>
    <col min="1" max="9" width="20.3984375" customWidth="1"/>
  </cols>
  <sheetData>
    <row r="1" spans="1:9" ht="34.799999999999997" x14ac:dyDescent="0.25">
      <c r="A1" s="69" t="s">
        <v>108</v>
      </c>
      <c r="B1" s="69"/>
      <c r="C1" s="69"/>
      <c r="D1" s="69"/>
      <c r="E1" s="69"/>
      <c r="F1" s="69"/>
      <c r="G1" s="69"/>
      <c r="H1" s="69"/>
    </row>
    <row r="2" spans="1:9" ht="18" x14ac:dyDescent="0.25">
      <c r="A2" s="2" t="s">
        <v>1</v>
      </c>
      <c r="B2" s="3" t="s">
        <v>2</v>
      </c>
      <c r="C2" s="3" t="s">
        <v>3</v>
      </c>
      <c r="D2" s="2" t="s">
        <v>4</v>
      </c>
      <c r="E2" s="92" t="s">
        <v>120</v>
      </c>
      <c r="F2" s="92" t="s">
        <v>116</v>
      </c>
      <c r="G2" s="2" t="s">
        <v>5</v>
      </c>
      <c r="H2" s="2" t="s">
        <v>6</v>
      </c>
    </row>
    <row r="3" spans="1:9" ht="17.399999999999999" x14ac:dyDescent="0.25">
      <c r="A3" s="29" t="s">
        <v>66</v>
      </c>
      <c r="B3" s="77" t="s">
        <v>109</v>
      </c>
      <c r="C3" s="77"/>
      <c r="D3" s="77"/>
      <c r="E3" s="77"/>
      <c r="F3" s="77"/>
      <c r="G3" s="77"/>
      <c r="H3" s="1"/>
      <c r="I3" s="11"/>
    </row>
    <row r="4" spans="1:9" ht="177" customHeight="1" x14ac:dyDescent="0.25">
      <c r="A4" s="30">
        <v>1</v>
      </c>
      <c r="B4" s="31" t="s">
        <v>110</v>
      </c>
      <c r="C4" s="32" t="s">
        <v>8</v>
      </c>
      <c r="D4" s="8">
        <v>2752</v>
      </c>
      <c r="E4" s="8">
        <f>27.72*0.8</f>
        <v>22.175999999999998</v>
      </c>
      <c r="F4" s="8">
        <f>E4*D4</f>
        <v>61028.351999999999</v>
      </c>
      <c r="G4" s="33" t="s">
        <v>111</v>
      </c>
      <c r="H4" s="9" t="s">
        <v>10</v>
      </c>
      <c r="I4" s="12"/>
    </row>
    <row r="5" spans="1:9" ht="34.950000000000003" customHeight="1" x14ac:dyDescent="0.25">
      <c r="A5" s="70" t="s">
        <v>29</v>
      </c>
      <c r="B5" s="70"/>
      <c r="C5" s="70"/>
      <c r="D5" s="70"/>
      <c r="E5" s="10"/>
      <c r="F5" s="10">
        <f>SUM(F4)</f>
        <v>61028.351999999999</v>
      </c>
      <c r="G5" s="8"/>
      <c r="H5" s="13"/>
    </row>
    <row r="6" spans="1:9" ht="48" customHeight="1" x14ac:dyDescent="0.25">
      <c r="A6" s="71" t="s">
        <v>30</v>
      </c>
      <c r="B6" s="72"/>
      <c r="C6" s="72"/>
      <c r="D6" s="72"/>
      <c r="E6" s="72"/>
      <c r="F6" s="72"/>
      <c r="G6" s="72"/>
      <c r="H6" s="73"/>
    </row>
  </sheetData>
  <mergeCells count="4">
    <mergeCell ref="A1:H1"/>
    <mergeCell ref="B3:G3"/>
    <mergeCell ref="A5:D5"/>
    <mergeCell ref="A6:H6"/>
  </mergeCells>
  <phoneticPr fontId="17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70" zoomScaleNormal="70" workbookViewId="0">
      <selection activeCell="F14" sqref="F14"/>
    </sheetView>
  </sheetViews>
  <sheetFormatPr defaultColWidth="9" defaultRowHeight="15.6" x14ac:dyDescent="0.25"/>
  <cols>
    <col min="1" max="6" width="17.59765625" customWidth="1"/>
    <col min="7" max="7" width="30.8984375" customWidth="1"/>
    <col min="8" max="9" width="17.59765625" customWidth="1"/>
  </cols>
  <sheetData>
    <row r="1" spans="1:9" ht="34.799999999999997" x14ac:dyDescent="0.25">
      <c r="A1" s="84" t="s">
        <v>90</v>
      </c>
      <c r="B1" s="84"/>
      <c r="C1" s="84"/>
      <c r="D1" s="84"/>
      <c r="E1" s="84"/>
      <c r="F1" s="84"/>
      <c r="G1" s="84"/>
      <c r="H1" s="13"/>
    </row>
    <row r="2" spans="1:9" ht="34.799999999999997" x14ac:dyDescent="0.25">
      <c r="A2" s="14" t="s">
        <v>1</v>
      </c>
      <c r="B2" s="15" t="s">
        <v>2</v>
      </c>
      <c r="C2" s="15" t="s">
        <v>3</v>
      </c>
      <c r="D2" s="14" t="s">
        <v>4</v>
      </c>
      <c r="E2" s="93" t="s">
        <v>115</v>
      </c>
      <c r="F2" s="93" t="s">
        <v>116</v>
      </c>
      <c r="G2" s="14" t="s">
        <v>5</v>
      </c>
      <c r="H2" s="14" t="s">
        <v>6</v>
      </c>
    </row>
    <row r="3" spans="1:9" ht="34.799999999999997" x14ac:dyDescent="0.25">
      <c r="A3" s="16" t="s">
        <v>66</v>
      </c>
      <c r="B3" s="16" t="s">
        <v>112</v>
      </c>
      <c r="C3" s="17"/>
      <c r="D3" s="18"/>
      <c r="E3" s="18"/>
      <c r="F3" s="19"/>
      <c r="G3" s="20"/>
      <c r="H3" s="21"/>
      <c r="I3" s="27"/>
    </row>
    <row r="4" spans="1:9" ht="172.95" customHeight="1" x14ac:dyDescent="0.25">
      <c r="A4" s="22">
        <v>1</v>
      </c>
      <c r="B4" s="17" t="s">
        <v>105</v>
      </c>
      <c r="C4" s="17" t="s">
        <v>8</v>
      </c>
      <c r="D4" s="18">
        <v>1300</v>
      </c>
      <c r="E4" s="8">
        <f>27.72*0.8</f>
        <v>22.175999999999998</v>
      </c>
      <c r="F4" s="23">
        <f>E4*D4</f>
        <v>28828.799999999999</v>
      </c>
      <c r="G4" s="19" t="s">
        <v>113</v>
      </c>
      <c r="H4" s="21" t="s">
        <v>10</v>
      </c>
      <c r="I4" s="28"/>
    </row>
    <row r="5" spans="1:9" ht="33" customHeight="1" x14ac:dyDescent="0.25">
      <c r="A5" s="85" t="s">
        <v>29</v>
      </c>
      <c r="B5" s="85"/>
      <c r="C5" s="85"/>
      <c r="D5" s="85"/>
      <c r="E5" s="24"/>
      <c r="F5" s="24">
        <f>SUM(F4)</f>
        <v>28828.799999999999</v>
      </c>
      <c r="G5" s="25"/>
      <c r="H5" s="26"/>
    </row>
    <row r="6" spans="1:9" ht="43.05" customHeight="1" x14ac:dyDescent="0.25">
      <c r="A6" s="71" t="s">
        <v>30</v>
      </c>
      <c r="B6" s="72"/>
      <c r="C6" s="72"/>
      <c r="D6" s="72"/>
      <c r="E6" s="72"/>
      <c r="F6" s="72"/>
      <c r="G6" s="72"/>
      <c r="H6" s="73"/>
    </row>
  </sheetData>
  <mergeCells count="3">
    <mergeCell ref="A1:G1"/>
    <mergeCell ref="A5:D5"/>
    <mergeCell ref="A6:H6"/>
  </mergeCells>
  <phoneticPr fontId="17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zoomScale="70" zoomScaleNormal="70" workbookViewId="0">
      <selection activeCell="J6" sqref="J6"/>
    </sheetView>
  </sheetViews>
  <sheetFormatPr defaultColWidth="9" defaultRowHeight="15.6" x14ac:dyDescent="0.25"/>
  <cols>
    <col min="1" max="6" width="16.09765625" customWidth="1"/>
    <col min="7" max="7" width="32.5" customWidth="1"/>
    <col min="8" max="9" width="16.09765625" customWidth="1"/>
  </cols>
  <sheetData>
    <row r="1" spans="1:9" ht="88.05" customHeight="1" x14ac:dyDescent="0.25">
      <c r="A1" s="69" t="s">
        <v>114</v>
      </c>
      <c r="B1" s="69"/>
      <c r="C1" s="69"/>
      <c r="D1" s="69"/>
      <c r="E1" s="69"/>
      <c r="F1" s="69"/>
      <c r="G1" s="69"/>
      <c r="H1" s="1"/>
    </row>
    <row r="2" spans="1:9" ht="34.799999999999997" x14ac:dyDescent="0.25">
      <c r="A2" s="2" t="s">
        <v>1</v>
      </c>
      <c r="B2" s="3" t="s">
        <v>2</v>
      </c>
      <c r="C2" s="3" t="s">
        <v>3</v>
      </c>
      <c r="D2" s="2" t="s">
        <v>4</v>
      </c>
      <c r="E2" s="92" t="s">
        <v>119</v>
      </c>
      <c r="F2" s="92" t="s">
        <v>116</v>
      </c>
      <c r="G2" s="2" t="s">
        <v>5</v>
      </c>
      <c r="H2" s="2" t="s">
        <v>6</v>
      </c>
    </row>
    <row r="3" spans="1:9" ht="17.399999999999999" x14ac:dyDescent="0.25">
      <c r="A3" s="4" t="s">
        <v>66</v>
      </c>
      <c r="B3" s="83" t="s">
        <v>99</v>
      </c>
      <c r="C3" s="83"/>
      <c r="D3" s="83"/>
      <c r="E3" s="83"/>
      <c r="F3" s="83"/>
      <c r="G3" s="83"/>
      <c r="H3" s="1"/>
      <c r="I3" s="11"/>
    </row>
    <row r="4" spans="1:9" ht="217.05" customHeight="1" x14ac:dyDescent="0.25">
      <c r="A4" s="5">
        <v>1</v>
      </c>
      <c r="B4" s="6" t="s">
        <v>105</v>
      </c>
      <c r="C4" s="7" t="s">
        <v>8</v>
      </c>
      <c r="D4" s="5">
        <v>735</v>
      </c>
      <c r="E4" s="8">
        <f>27.72*0.8</f>
        <v>22.175999999999998</v>
      </c>
      <c r="F4" s="8">
        <f>E4*D4</f>
        <v>16299.36</v>
      </c>
      <c r="G4" s="9" t="s">
        <v>111</v>
      </c>
      <c r="H4" s="9" t="s">
        <v>10</v>
      </c>
      <c r="I4" s="12"/>
    </row>
    <row r="5" spans="1:9" ht="31.05" customHeight="1" x14ac:dyDescent="0.25">
      <c r="A5" s="87" t="s">
        <v>29</v>
      </c>
      <c r="B5" s="87"/>
      <c r="C5" s="87"/>
      <c r="D5" s="87"/>
      <c r="E5" s="2"/>
      <c r="F5" s="10">
        <f>SUM(F4)</f>
        <v>16299.36</v>
      </c>
      <c r="G5" s="5"/>
      <c r="H5" s="5"/>
    </row>
    <row r="6" spans="1:9" ht="52.95" customHeight="1" x14ac:dyDescent="0.25">
      <c r="A6" s="89" t="s">
        <v>30</v>
      </c>
      <c r="B6" s="89"/>
      <c r="C6" s="89"/>
      <c r="D6" s="89"/>
      <c r="E6" s="89"/>
      <c r="F6" s="89"/>
      <c r="G6" s="89"/>
      <c r="H6" s="89"/>
    </row>
  </sheetData>
  <mergeCells count="4">
    <mergeCell ref="A1:G1"/>
    <mergeCell ref="B3:G3"/>
    <mergeCell ref="A5:D5"/>
    <mergeCell ref="A6:H6"/>
  </mergeCells>
  <phoneticPr fontId="17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10</vt:i4>
      </vt:variant>
    </vt:vector>
  </HeadingPairs>
  <TitlesOfParts>
    <vt:vector size="19" baseType="lpstr">
      <vt:lpstr>采购包1-翔安大桥</vt:lpstr>
      <vt:lpstr>采购包2-集美大桥</vt:lpstr>
      <vt:lpstr>采购包2-杏林大桥</vt:lpstr>
      <vt:lpstr>采购包2-海沧大桥 </vt:lpstr>
      <vt:lpstr>采购包3-海沧隧道</vt:lpstr>
      <vt:lpstr>采购包3-枋钟路隧道</vt:lpstr>
      <vt:lpstr>采购包3-机场下穿隧道</vt:lpstr>
      <vt:lpstr>采购包3-杏林大桥下穿隧道</vt:lpstr>
      <vt:lpstr>采购包3-大屏山隧道</vt:lpstr>
      <vt:lpstr>'采购包1-翔安大桥'!Print_Area</vt:lpstr>
      <vt:lpstr>'采购包2-海沧大桥 '!Print_Area</vt:lpstr>
      <vt:lpstr>'采购包2-集美大桥'!Print_Area</vt:lpstr>
      <vt:lpstr>'采购包2-杏林大桥'!Print_Area</vt:lpstr>
      <vt:lpstr>'采购包3-海沧隧道'!Print_Area</vt:lpstr>
      <vt:lpstr>'采购包1-翔安大桥'!Print_Titles</vt:lpstr>
      <vt:lpstr>'采购包2-海沧大桥 '!Print_Titles</vt:lpstr>
      <vt:lpstr>'采购包2-集美大桥'!Print_Titles</vt:lpstr>
      <vt:lpstr>'采购包2-杏林大桥'!Print_Titles</vt:lpstr>
      <vt:lpstr>'采购包3-海沧隧道'!Print_Titles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</dc:creator>
  <cp:lastModifiedBy>74579</cp:lastModifiedBy>
  <cp:lastPrinted>2024-04-11T00:58:00Z</cp:lastPrinted>
  <dcterms:created xsi:type="dcterms:W3CDTF">2023-05-19T08:10:00Z</dcterms:created>
  <dcterms:modified xsi:type="dcterms:W3CDTF">2025-07-17T09:04:50Z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4E97631D7A7D481AA3A3AEFE2BE01B37_13</vt:lpwstr>
  </property>
  <property fmtid="{D5CDD505-2E9C-101B-9397-08002B2CF9AE}" pid="3" name="KSOProductBuildVer">
    <vt:lpwstr>2052-12.1.0.19770</vt:lpwstr>
  </property>
</Properties>
</file>